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Jackie Gooch\Documents\Policy Analyst\Posted to Policy Library\IV.  Human Resources Policies\"/>
    </mc:Choice>
  </mc:AlternateContent>
  <xr:revisionPtr revIDLastSave="0" documentId="8_{8C9525D3-1622-41A9-82A0-C976EB518BEC}" xr6:coauthVersionLast="47" xr6:coauthVersionMax="47" xr10:uidLastSave="{00000000-0000-0000-0000-000000000000}"/>
  <bookViews>
    <workbookView xWindow="1170" yWindow="1170" windowWidth="22830" windowHeight="12900" activeTab="2" xr2:uid="{00000000-000D-0000-FFFF-FFFF00000000}"/>
  </bookViews>
  <sheets>
    <sheet name="Overview" sheetId="4" r:id="rId1"/>
    <sheet name="Teaching Effectiveness" sheetId="3" r:id="rId2"/>
    <sheet name="Professional Effectiveness" sheetId="5" r:id="rId3"/>
    <sheet name="Scholarly" sheetId="1" r:id="rId4"/>
    <sheet name="Service"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5" l="1"/>
  <c r="B4" i="4"/>
  <c r="E53" i="5"/>
  <c r="E54" i="5"/>
  <c r="E52" i="5"/>
  <c r="B4" i="5"/>
  <c r="B13" i="5"/>
  <c r="B22" i="5"/>
  <c r="B31" i="5"/>
  <c r="B40" i="5"/>
  <c r="F44" i="5"/>
  <c r="F45" i="5"/>
  <c r="F43" i="5"/>
  <c r="E36" i="5"/>
  <c r="E35" i="5"/>
  <c r="E34" i="5"/>
  <c r="E27" i="5"/>
  <c r="E26" i="5"/>
  <c r="E25" i="5"/>
  <c r="E18" i="5"/>
  <c r="E17" i="5"/>
  <c r="E16" i="5"/>
  <c r="E8" i="5"/>
  <c r="E9" i="5"/>
  <c r="E7" i="5"/>
  <c r="C17" i="3"/>
  <c r="F36" i="5"/>
  <c r="F35" i="5"/>
  <c r="F34" i="5"/>
  <c r="H25" i="1"/>
  <c r="H16" i="1"/>
  <c r="G143" i="2"/>
  <c r="G144" i="2"/>
  <c r="F134" i="2"/>
  <c r="F135" i="2"/>
  <c r="F116" i="2"/>
  <c r="F117" i="2"/>
  <c r="F107" i="2"/>
  <c r="F108" i="2"/>
  <c r="E98" i="2"/>
  <c r="E99" i="2"/>
  <c r="G89" i="2"/>
  <c r="G90" i="2"/>
  <c r="F80" i="2"/>
  <c r="F81" i="2"/>
  <c r="F71" i="2"/>
  <c r="F72" i="2"/>
  <c r="E62" i="2"/>
  <c r="E63" i="2"/>
  <c r="E53" i="2"/>
  <c r="E54" i="2"/>
  <c r="D44" i="2"/>
  <c r="D45" i="2"/>
  <c r="F35" i="2"/>
  <c r="F36" i="2"/>
  <c r="E26" i="2"/>
  <c r="E27" i="2"/>
  <c r="F17" i="2"/>
  <c r="F18" i="2"/>
  <c r="F8" i="2"/>
  <c r="F9" i="2"/>
  <c r="H8" i="1"/>
  <c r="H9" i="1"/>
  <c r="H10" i="1"/>
  <c r="H7" i="1"/>
  <c r="D73" i="1"/>
  <c r="D74" i="1"/>
  <c r="D75" i="1"/>
  <c r="D76" i="1"/>
  <c r="H58" i="1"/>
  <c r="H59" i="1"/>
  <c r="H50" i="1"/>
  <c r="H51" i="1"/>
  <c r="F41" i="1"/>
  <c r="H34" i="1"/>
  <c r="H35" i="1"/>
  <c r="H19" i="1"/>
  <c r="G73" i="3"/>
  <c r="G74" i="3"/>
  <c r="D64" i="3"/>
  <c r="D65" i="3"/>
  <c r="G55" i="3"/>
  <c r="G56" i="3"/>
  <c r="D45" i="3"/>
  <c r="F37" i="3"/>
  <c r="F38" i="3"/>
  <c r="F36" i="3"/>
  <c r="B49" i="5" l="1"/>
  <c r="B42" i="3"/>
  <c r="D47" i="3"/>
  <c r="G28" i="3"/>
  <c r="G29" i="3"/>
  <c r="C18" i="3"/>
  <c r="C19" i="3"/>
  <c r="C20" i="3"/>
  <c r="G7" i="3"/>
  <c r="H17" i="1"/>
  <c r="H18" i="1"/>
  <c r="F42" i="1"/>
  <c r="F43" i="1"/>
  <c r="G27" i="3"/>
  <c r="G8" i="3"/>
  <c r="G9" i="3"/>
  <c r="D43" i="2"/>
  <c r="B40" i="2" s="1"/>
  <c r="F34" i="2"/>
  <c r="H49" i="1"/>
  <c r="B46" i="1" s="1"/>
  <c r="D72" i="1"/>
  <c r="B69" i="1" s="1"/>
  <c r="B14" i="3"/>
  <c r="B38" i="1" l="1"/>
  <c r="G142" i="2"/>
  <c r="F133" i="2"/>
  <c r="G124" i="2"/>
  <c r="F115" i="2"/>
  <c r="F106" i="2"/>
  <c r="E97" i="2"/>
  <c r="G88" i="2"/>
  <c r="F79" i="2"/>
  <c r="F70" i="2"/>
  <c r="E61" i="2"/>
  <c r="E52" i="2"/>
  <c r="E25" i="2"/>
  <c r="F16" i="2"/>
  <c r="F7" i="2"/>
  <c r="B62" i="1"/>
  <c r="H57" i="1"/>
  <c r="H33" i="1"/>
  <c r="B30" i="1" s="1"/>
  <c r="G72" i="3"/>
  <c r="D63" i="3"/>
  <c r="G54" i="3"/>
  <c r="D46" i="3"/>
  <c r="G10" i="3"/>
  <c r="B4" i="3" l="1"/>
  <c r="B51" i="3"/>
  <c r="B33" i="3"/>
  <c r="B69" i="3"/>
  <c r="B60" i="3"/>
  <c r="B24" i="3"/>
  <c r="B130" i="2"/>
  <c r="B85" i="2"/>
  <c r="B58" i="2"/>
  <c r="B1" i="3" l="1"/>
  <c r="B3" i="4" s="1"/>
  <c r="B103" i="2"/>
  <c r="B94" i="2"/>
  <c r="B76" i="2"/>
  <c r="B67" i="2"/>
  <c r="B49" i="2"/>
  <c r="B112" i="2"/>
  <c r="B31" i="2"/>
  <c r="B4" i="2"/>
  <c r="B139" i="2"/>
  <c r="B22" i="2"/>
  <c r="B13" i="2"/>
  <c r="B4" i="1"/>
  <c r="B54" i="1"/>
  <c r="B22" i="1"/>
  <c r="B1" i="2" l="1"/>
  <c r="B6" i="4" s="1"/>
  <c r="B13" i="1"/>
  <c r="B1" i="1" s="1"/>
  <c r="B121" i="2"/>
  <c r="B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Mark Gale</author>
  </authors>
  <commentList>
    <comment ref="C6" authorId="0" shapeId="0" xr:uid="{00000000-0006-0000-0000-000001000000}">
      <text>
        <r>
          <rPr>
            <b/>
            <sz val="9"/>
            <color indexed="81"/>
            <rFont val="Tahoma"/>
            <family val="2"/>
          </rPr>
          <t>Base Values:</t>
        </r>
        <r>
          <rPr>
            <sz val="9"/>
            <color indexed="81"/>
            <rFont val="Tahoma"/>
            <family val="2"/>
          </rPr>
          <t xml:space="preserve">
Conference - 5
Training - 5
Informal - 0
</t>
        </r>
      </text>
    </comment>
    <comment ref="D6" authorId="0" shapeId="0" xr:uid="{00000000-0006-0000-0000-000002000000}">
      <text>
        <r>
          <rPr>
            <b/>
            <sz val="9"/>
            <color indexed="81"/>
            <rFont val="Tahoma"/>
            <family val="2"/>
          </rPr>
          <t>Adjustment on Base:</t>
        </r>
        <r>
          <rPr>
            <sz val="9"/>
            <color indexed="81"/>
            <rFont val="Tahoma"/>
            <family val="2"/>
          </rPr>
          <t xml:space="preserve">
10 pts if implemented in class and measured</t>
        </r>
      </text>
    </comment>
    <comment ref="E6" authorId="0" shapeId="0" xr:uid="{00000000-0006-0000-0000-000003000000}">
      <text>
        <r>
          <rPr>
            <b/>
            <sz val="9"/>
            <color indexed="81"/>
            <rFont val="Tahoma"/>
            <family val="2"/>
          </rPr>
          <t>Adjustment:</t>
        </r>
        <r>
          <rPr>
            <sz val="9"/>
            <color indexed="81"/>
            <rFont val="Tahoma"/>
            <family val="2"/>
          </rPr>
          <t xml:space="preserve">
10 pts for reflection analysis</t>
        </r>
      </text>
    </comment>
    <comment ref="F6" authorId="0" shapeId="0" xr:uid="{00000000-0006-0000-0000-000004000000}">
      <text>
        <r>
          <rPr>
            <b/>
            <sz val="9"/>
            <color indexed="81"/>
            <rFont val="Tahoma"/>
            <family val="2"/>
          </rPr>
          <t>Adjustment:</t>
        </r>
        <r>
          <rPr>
            <sz val="9"/>
            <color indexed="81"/>
            <rFont val="Tahoma"/>
            <family val="2"/>
          </rPr>
          <t xml:space="preserve">
10 pts for a detailed growth plan for future adjustments</t>
        </r>
      </text>
    </comment>
    <comment ref="C26" authorId="0" shapeId="0" xr:uid="{00000000-0006-0000-0000-000005000000}">
      <text>
        <r>
          <rPr>
            <b/>
            <sz val="9"/>
            <color indexed="81"/>
            <rFont val="Tahoma"/>
            <family val="2"/>
          </rPr>
          <t>Base Values:</t>
        </r>
        <r>
          <rPr>
            <sz val="9"/>
            <color indexed="81"/>
            <rFont val="Tahoma"/>
            <family val="2"/>
          </rPr>
          <t xml:space="preserve">
Design Review - 100 pts
Teaching Review - 100 pts</t>
        </r>
      </text>
    </comment>
    <comment ref="D26" authorId="0" shapeId="0" xr:uid="{00000000-0006-0000-0000-000006000000}">
      <text>
        <r>
          <rPr>
            <b/>
            <sz val="9"/>
            <color indexed="81"/>
            <rFont val="Tahoma"/>
            <family val="2"/>
          </rPr>
          <t>Base Values:</t>
        </r>
        <r>
          <rPr>
            <sz val="9"/>
            <color indexed="81"/>
            <rFont val="Tahoma"/>
            <family val="2"/>
          </rPr>
          <t xml:space="preserve">
Score Out of 100 pts.  Average Reviewers.  Round up.  Multiply percentage by points for type of review.</t>
        </r>
      </text>
    </comment>
    <comment ref="E26" authorId="0" shapeId="0" xr:uid="{00000000-0006-0000-0000-000007000000}">
      <text>
        <r>
          <rPr>
            <b/>
            <sz val="9"/>
            <color indexed="81"/>
            <rFont val="Tahoma"/>
            <family val="2"/>
          </rPr>
          <t>Adjustment:</t>
        </r>
        <r>
          <rPr>
            <sz val="9"/>
            <color indexed="81"/>
            <rFont val="Tahoma"/>
            <family val="2"/>
          </rPr>
          <t xml:space="preserve">
20 pts for reflection analysis</t>
        </r>
      </text>
    </comment>
    <comment ref="F26" authorId="0" shapeId="0" xr:uid="{00000000-0006-0000-0000-000008000000}">
      <text>
        <r>
          <rPr>
            <b/>
            <sz val="9"/>
            <color indexed="81"/>
            <rFont val="Tahoma"/>
            <family val="2"/>
          </rPr>
          <t>Adjustment:</t>
        </r>
        <r>
          <rPr>
            <sz val="9"/>
            <color indexed="81"/>
            <rFont val="Tahoma"/>
            <family val="2"/>
          </rPr>
          <t xml:space="preserve">
30 pts for a detailed growth plan for future adjustments</t>
        </r>
      </text>
    </comment>
    <comment ref="C35" authorId="0" shapeId="0" xr:uid="{00000000-0006-0000-0000-000009000000}">
      <text>
        <r>
          <rPr>
            <b/>
            <sz val="9"/>
            <color indexed="81"/>
            <rFont val="Tahoma"/>
            <family val="2"/>
          </rPr>
          <t xml:space="preserve">Average Points:
</t>
        </r>
        <r>
          <rPr>
            <sz val="9"/>
            <color indexed="81"/>
            <rFont val="Tahoma"/>
            <family val="2"/>
          </rPr>
          <t>This doesn't count towards the point total, but helps set up the picture for evaluating the overall reflection and the growth plan</t>
        </r>
      </text>
    </comment>
    <comment ref="D35" authorId="0" shapeId="0" xr:uid="{00000000-0006-0000-0000-00000A000000}">
      <text>
        <r>
          <rPr>
            <b/>
            <sz val="9"/>
            <color indexed="81"/>
            <rFont val="Tahoma"/>
            <family val="2"/>
          </rPr>
          <t>Base Values:</t>
        </r>
        <r>
          <rPr>
            <sz val="9"/>
            <color indexed="81"/>
            <rFont val="Tahoma"/>
            <family val="2"/>
          </rPr>
          <t xml:space="preserve">
Reflection is worth up to 30 pts. Per year.  Subjective to committee's impression on the strength of the reflection.</t>
        </r>
      </text>
    </comment>
    <comment ref="E35" authorId="0" shapeId="0" xr:uid="{00000000-0006-0000-0000-00000B000000}">
      <text>
        <r>
          <rPr>
            <b/>
            <sz val="9"/>
            <color indexed="81"/>
            <rFont val="Tahoma"/>
            <family val="2"/>
          </rPr>
          <t>Adjustment:</t>
        </r>
        <r>
          <rPr>
            <sz val="9"/>
            <color indexed="81"/>
            <rFont val="Tahoma"/>
            <family val="2"/>
          </rPr>
          <t xml:space="preserve">
20 pts  maximum per academic year.  Subjective based on strength of future goals / plans</t>
        </r>
      </text>
    </comment>
    <comment ref="C44" authorId="0" shapeId="0" xr:uid="{00000000-0006-0000-0000-00000C000000}">
      <text>
        <r>
          <rPr>
            <b/>
            <sz val="9"/>
            <color indexed="81"/>
            <rFont val="Tahoma"/>
            <family val="2"/>
          </rPr>
          <t>Base Values:</t>
        </r>
        <r>
          <rPr>
            <sz val="9"/>
            <color indexed="81"/>
            <rFont val="Tahoma"/>
            <family val="2"/>
          </rPr>
          <t xml:space="preserve">
Student - 5 pt
University - 50 pts
Outside University - 100 pts </t>
        </r>
      </text>
    </comment>
    <comment ref="C53" authorId="0" shapeId="0" xr:uid="{00000000-0006-0000-0000-00000D000000}">
      <text>
        <r>
          <rPr>
            <b/>
            <sz val="9"/>
            <color indexed="81"/>
            <rFont val="Tahoma"/>
            <family val="2"/>
          </rPr>
          <t>Base Values:</t>
        </r>
        <r>
          <rPr>
            <sz val="9"/>
            <color indexed="81"/>
            <rFont val="Tahoma"/>
            <family val="2"/>
          </rPr>
          <t xml:space="preserve">
Program - 50 pts
Course - 100 pts</t>
        </r>
      </text>
    </comment>
    <comment ref="D53" authorId="1" shapeId="0" xr:uid="{00000000-0006-0000-0000-00000E000000}">
      <text>
        <r>
          <rPr>
            <b/>
            <sz val="9"/>
            <color indexed="81"/>
            <rFont val="Tahoma"/>
            <family val="2"/>
          </rPr>
          <t>Mark Gale:</t>
        </r>
        <r>
          <rPr>
            <sz val="9"/>
            <color indexed="81"/>
            <rFont val="Tahoma"/>
            <family val="2"/>
          </rPr>
          <t xml:space="preserve">
New - 100%
Official Redesign - 75%
Redesign -50%</t>
        </r>
      </text>
    </comment>
    <comment ref="E53" authorId="1" shapeId="0" xr:uid="{00000000-0006-0000-0000-00000F000000}">
      <text>
        <r>
          <rPr>
            <b/>
            <sz val="9"/>
            <color indexed="81"/>
            <rFont val="Tahoma"/>
            <family val="2"/>
          </rPr>
          <t>Mark Gale:</t>
        </r>
        <r>
          <rPr>
            <sz val="9"/>
            <color indexed="81"/>
            <rFont val="Tahoma"/>
            <family val="2"/>
          </rPr>
          <t xml:space="preserve">
If Team Developed, project points divided by team members.  Max 4 for program, 2 for course.</t>
        </r>
      </text>
    </comment>
    <comment ref="F53" authorId="1" shapeId="0" xr:uid="{00000000-0006-0000-0000-000010000000}">
      <text>
        <r>
          <rPr>
            <b/>
            <sz val="9"/>
            <color indexed="81"/>
            <rFont val="Tahoma"/>
            <family val="2"/>
          </rPr>
          <t>Mark Gale:</t>
        </r>
        <r>
          <rPr>
            <sz val="9"/>
            <color indexed="81"/>
            <rFont val="Tahoma"/>
            <family val="2"/>
          </rPr>
          <t xml:space="preserve">
Program Lead - 100%
Course Anchor / Lead - 100%
Contributor - 50%</t>
        </r>
      </text>
    </comment>
    <comment ref="C62" authorId="0" shapeId="0" xr:uid="{00000000-0006-0000-0000-000011000000}">
      <text>
        <r>
          <rPr>
            <b/>
            <sz val="9"/>
            <color indexed="81"/>
            <rFont val="Tahoma"/>
            <family val="2"/>
          </rPr>
          <t>Base Values:</t>
        </r>
        <r>
          <rPr>
            <sz val="9"/>
            <color indexed="81"/>
            <rFont val="Tahoma"/>
            <family val="2"/>
          </rPr>
          <t xml:space="preserve">
Recommendation - 10 pts
Successful Placement - 30 pts
Max 5 artifacts</t>
        </r>
      </text>
    </comment>
    <comment ref="C71" authorId="0" shapeId="0" xr:uid="{00000000-0006-0000-0000-000012000000}">
      <text>
        <r>
          <rPr>
            <b/>
            <sz val="9"/>
            <color indexed="81"/>
            <rFont val="Tahoma"/>
            <family val="2"/>
          </rPr>
          <t>Base Values:</t>
        </r>
        <r>
          <rPr>
            <sz val="9"/>
            <color indexed="81"/>
            <rFont val="Tahoma"/>
            <family val="2"/>
          </rPr>
          <t xml:space="preserve">
Disseration - 100 pts
Thesis - 50 pts
Capstone - 10 pts</t>
        </r>
      </text>
    </comment>
    <comment ref="D71" authorId="1" shapeId="0" xr:uid="{00000000-0006-0000-0000-000013000000}">
      <text>
        <r>
          <rPr>
            <b/>
            <sz val="9"/>
            <color indexed="81"/>
            <rFont val="Tahoma"/>
            <family val="2"/>
          </rPr>
          <t>Mark Gale:</t>
        </r>
        <r>
          <rPr>
            <sz val="9"/>
            <color indexed="81"/>
            <rFont val="Tahoma"/>
            <family val="2"/>
          </rPr>
          <t xml:space="preserve">
Chair - 100%
Member - 50%</t>
        </r>
      </text>
    </comment>
    <comment ref="E71" authorId="1" shapeId="0" xr:uid="{00000000-0006-0000-0000-000014000000}">
      <text>
        <r>
          <rPr>
            <b/>
            <sz val="9"/>
            <color rgb="FF000000"/>
            <rFont val="Tahoma"/>
            <family val="2"/>
          </rPr>
          <t>Mark Gale:</t>
        </r>
        <r>
          <rPr>
            <sz val="9"/>
            <color rgb="FF000000"/>
            <rFont val="Tahoma"/>
            <family val="2"/>
          </rPr>
          <t xml:space="preserve">
</t>
        </r>
        <r>
          <rPr>
            <sz val="9"/>
            <color rgb="FF000000"/>
            <rFont val="Tahoma"/>
            <family val="2"/>
          </rPr>
          <t xml:space="preserve">Yes - 100%
</t>
        </r>
        <r>
          <rPr>
            <sz val="9"/>
            <color rgb="FF000000"/>
            <rFont val="Tahoma"/>
            <family val="2"/>
          </rPr>
          <t>No - 25%</t>
        </r>
      </text>
    </comment>
    <comment ref="F71" authorId="1" shapeId="0" xr:uid="{00000000-0006-0000-0000-000015000000}">
      <text>
        <r>
          <rPr>
            <b/>
            <sz val="9"/>
            <color indexed="81"/>
            <rFont val="Tahoma"/>
            <family val="2"/>
          </rPr>
          <t>Mark Gale:</t>
        </r>
        <r>
          <rPr>
            <sz val="9"/>
            <color indexed="81"/>
            <rFont val="Tahoma"/>
            <family val="2"/>
          </rPr>
          <t xml:space="preserve">
If committee served on is not an Athens State committee:
+ 50 pts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C6" authorId="0" shapeId="0" xr:uid="{38F40AA1-5D20-4C0D-B0F0-6292EE590079}">
      <text>
        <r>
          <rPr>
            <b/>
            <sz val="9"/>
            <color indexed="81"/>
            <rFont val="Tahoma"/>
            <family val="2"/>
          </rPr>
          <t>Base Values:</t>
        </r>
        <r>
          <rPr>
            <sz val="9"/>
            <color indexed="81"/>
            <rFont val="Tahoma"/>
            <family val="2"/>
          </rPr>
          <t xml:space="preserve">
Up to 100 points per reflection per year
</t>
        </r>
      </text>
    </comment>
    <comment ref="D6" authorId="0" shapeId="0" xr:uid="{9FE66320-4960-4FE0-90F2-BAE17E52F4BB}">
      <text>
        <r>
          <rPr>
            <b/>
            <sz val="9"/>
            <color indexed="81"/>
            <rFont val="Tahoma"/>
            <family val="2"/>
          </rPr>
          <t>Adjustment on Base:</t>
        </r>
        <r>
          <rPr>
            <sz val="9"/>
            <color indexed="81"/>
            <rFont val="Tahoma"/>
            <family val="2"/>
          </rPr>
          <t xml:space="preserve">
Up to 50 pts based on quality of growth plan and demonstrated implementation</t>
        </r>
      </text>
    </comment>
    <comment ref="C15" authorId="0" shapeId="0" xr:uid="{3BBF3CC6-F83A-4635-9F45-01160FDCABBA}">
      <text>
        <r>
          <rPr>
            <b/>
            <sz val="9"/>
            <color indexed="81"/>
            <rFont val="Tahoma"/>
            <family val="2"/>
          </rPr>
          <t>Base Values:</t>
        </r>
        <r>
          <rPr>
            <sz val="9"/>
            <color indexed="81"/>
            <rFont val="Tahoma"/>
            <family val="2"/>
          </rPr>
          <t xml:space="preserve">
Up to 100 points per reflection per year
</t>
        </r>
      </text>
    </comment>
    <comment ref="D15" authorId="0" shapeId="0" xr:uid="{0182CCA1-4364-4E82-8B4C-1464BB741DD4}">
      <text>
        <r>
          <rPr>
            <b/>
            <sz val="9"/>
            <color indexed="81"/>
            <rFont val="Tahoma"/>
            <family val="2"/>
          </rPr>
          <t>Adjustment on Base:</t>
        </r>
        <r>
          <rPr>
            <sz val="9"/>
            <color indexed="81"/>
            <rFont val="Tahoma"/>
            <family val="2"/>
          </rPr>
          <t xml:space="preserve">
Up to 50 pts based on quality of growth plan and demonstrated implementation</t>
        </r>
      </text>
    </comment>
    <comment ref="C24" authorId="0" shapeId="0" xr:uid="{7E66B555-F4C6-4BC2-B200-8CD0F8924ADF}">
      <text>
        <r>
          <rPr>
            <b/>
            <sz val="9"/>
            <color indexed="81"/>
            <rFont val="Tahoma"/>
            <family val="2"/>
          </rPr>
          <t>Base Values:</t>
        </r>
        <r>
          <rPr>
            <sz val="9"/>
            <color indexed="81"/>
            <rFont val="Tahoma"/>
            <family val="2"/>
          </rPr>
          <t xml:space="preserve">
Up to 100 points per reflection per year
</t>
        </r>
      </text>
    </comment>
    <comment ref="D24" authorId="0" shapeId="0" xr:uid="{EA4A10A1-F706-4496-9D01-DB4764C5EA21}">
      <text>
        <r>
          <rPr>
            <b/>
            <sz val="9"/>
            <color indexed="81"/>
            <rFont val="Tahoma"/>
            <family val="2"/>
          </rPr>
          <t>Adjustment on Base:</t>
        </r>
        <r>
          <rPr>
            <sz val="9"/>
            <color indexed="81"/>
            <rFont val="Tahoma"/>
            <family val="2"/>
          </rPr>
          <t xml:space="preserve">
Up to 50 pts based on quality of growth plan and demonstrated implementation</t>
        </r>
      </text>
    </comment>
    <comment ref="C33" authorId="0" shapeId="0" xr:uid="{731E5033-1048-4CE5-A2E3-C5CEAE74A95F}">
      <text>
        <r>
          <rPr>
            <b/>
            <sz val="9"/>
            <color indexed="81"/>
            <rFont val="Tahoma"/>
            <family val="2"/>
          </rPr>
          <t>Base Values:</t>
        </r>
        <r>
          <rPr>
            <sz val="9"/>
            <color indexed="81"/>
            <rFont val="Tahoma"/>
            <family val="2"/>
          </rPr>
          <t xml:space="preserve">
Up to 300 points per reflection per year
</t>
        </r>
      </text>
    </comment>
    <comment ref="D33" authorId="0" shapeId="0" xr:uid="{A9632123-F6B1-4E79-AEE1-2A83FC9E1E5A}">
      <text>
        <r>
          <rPr>
            <b/>
            <sz val="9"/>
            <color indexed="81"/>
            <rFont val="Tahoma"/>
            <family val="2"/>
          </rPr>
          <t>Adjustment on Base:</t>
        </r>
        <r>
          <rPr>
            <sz val="9"/>
            <color indexed="81"/>
            <rFont val="Tahoma"/>
            <family val="2"/>
          </rPr>
          <t xml:space="preserve">
Up to 50 pts based on quality of growth plan and demonstrated implementation</t>
        </r>
      </text>
    </comment>
    <comment ref="C42" authorId="0" shapeId="0" xr:uid="{FD43F933-DC0C-41D7-A0C3-15DFB7B4A80C}">
      <text>
        <r>
          <rPr>
            <b/>
            <sz val="9"/>
            <color indexed="81"/>
            <rFont val="Tahoma"/>
            <family val="2"/>
          </rPr>
          <t>Base Values:</t>
        </r>
        <r>
          <rPr>
            <sz val="9"/>
            <color indexed="81"/>
            <rFont val="Tahoma"/>
            <family val="2"/>
          </rPr>
          <t xml:space="preserve">
Primary / Lead - 50 pt
Supporting - 25 pts</t>
        </r>
      </text>
    </comment>
    <comment ref="D42" authorId="0" shapeId="0" xr:uid="{EDF2085A-6372-4CF2-A25F-FBDBA3DD0EEE}">
      <text>
        <r>
          <rPr>
            <b/>
            <sz val="9"/>
            <color indexed="81"/>
            <rFont val="Tahoma"/>
            <family val="2"/>
          </rPr>
          <t>Base Values:</t>
        </r>
        <r>
          <rPr>
            <sz val="9"/>
            <color indexed="81"/>
            <rFont val="Tahoma"/>
            <family val="2"/>
          </rPr>
          <t xml:space="preserve">
Up to 50 points per reflection per year
</t>
        </r>
      </text>
    </comment>
    <comment ref="E42" authorId="0" shapeId="0" xr:uid="{D3DE7EFE-1875-4895-9CF1-04EC33029B6C}">
      <text>
        <r>
          <rPr>
            <b/>
            <sz val="9"/>
            <color indexed="81"/>
            <rFont val="Tahoma"/>
            <family val="2"/>
          </rPr>
          <t>Adjustment on Base:</t>
        </r>
        <r>
          <rPr>
            <sz val="9"/>
            <color indexed="81"/>
            <rFont val="Tahoma"/>
            <family val="2"/>
          </rPr>
          <t xml:space="preserve">
Up to 25 pts based on quality of growth plan and demonstrated implementation</t>
        </r>
      </text>
    </comment>
    <comment ref="C51" authorId="0" shapeId="0" xr:uid="{3DD57B48-F6B6-41A2-A8B4-64B6B0BF9C8F}">
      <text>
        <r>
          <rPr>
            <b/>
            <sz val="9"/>
            <color indexed="81"/>
            <rFont val="Tahoma"/>
            <family val="2"/>
          </rPr>
          <t>Base Values:</t>
        </r>
        <r>
          <rPr>
            <sz val="9"/>
            <color indexed="81"/>
            <rFont val="Tahoma"/>
            <family val="2"/>
          </rPr>
          <t xml:space="preserve">
Classes / Training (3 per year) - 50 pts
Conference Attendance (3 per year) - 5 pts
Workshops (3 per year) - 5 pts
Webinars (10 per year) - 1 pt</t>
        </r>
      </text>
    </comment>
    <comment ref="D51" authorId="0" shapeId="0" xr:uid="{B3C428E8-CA59-4C7E-AAC2-27E735337452}">
      <text>
        <r>
          <rPr>
            <b/>
            <sz val="9"/>
            <color indexed="81"/>
            <rFont val="Tahoma"/>
            <family val="2"/>
          </rPr>
          <t>Base Values:</t>
        </r>
        <r>
          <rPr>
            <sz val="9"/>
            <color indexed="81"/>
            <rFont val="Tahoma"/>
            <family val="2"/>
          </rPr>
          <t xml:space="preserve">
Up to 10 points per reflection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Mark Gale</author>
  </authors>
  <commentList>
    <comment ref="C6" authorId="0" shapeId="0" xr:uid="{00000000-0006-0000-0100-000001000000}">
      <text>
        <r>
          <rPr>
            <b/>
            <sz val="9"/>
            <color indexed="81"/>
            <rFont val="Tahoma"/>
            <family val="2"/>
          </rPr>
          <t>Base Values:</t>
        </r>
        <r>
          <rPr>
            <sz val="9"/>
            <color indexed="81"/>
            <rFont val="Tahoma"/>
            <family val="2"/>
          </rPr>
          <t xml:space="preserve">
Book - 600
Book Chapter - 250
Journal - 300
Conference Proceeding - 100
</t>
        </r>
      </text>
    </comment>
    <comment ref="D6" authorId="0" shapeId="0" xr:uid="{00000000-0006-0000-0100-000002000000}">
      <text>
        <r>
          <rPr>
            <b/>
            <sz val="9"/>
            <color indexed="81"/>
            <rFont val="Tahoma"/>
            <family val="2"/>
          </rPr>
          <t>Adjustment on Base:</t>
        </r>
        <r>
          <rPr>
            <sz val="9"/>
            <color indexed="81"/>
            <rFont val="Tahoma"/>
            <family val="2"/>
          </rPr>
          <t xml:space="preserve">
Peer Reviewed - 100%
Invited / Editorial - 50%
Self-Publish - 25%</t>
        </r>
      </text>
    </comment>
    <comment ref="E6" authorId="0" shapeId="0" xr:uid="{00000000-0006-0000-0100-000003000000}">
      <text>
        <r>
          <rPr>
            <b/>
            <sz val="9"/>
            <color indexed="81"/>
            <rFont val="Tahoma"/>
            <family val="2"/>
          </rPr>
          <t>Adjustment:</t>
        </r>
        <r>
          <rPr>
            <sz val="9"/>
            <color indexed="81"/>
            <rFont val="Tahoma"/>
            <family val="2"/>
          </rPr>
          <t xml:space="preserve">
National - 100%
Regional / State - 75%
Local - 25%</t>
        </r>
      </text>
    </comment>
    <comment ref="F6" authorId="0" shapeId="0" xr:uid="{00000000-0006-0000-0100-000004000000}">
      <text>
        <r>
          <rPr>
            <b/>
            <sz val="9"/>
            <color rgb="FF000000"/>
            <rFont val="Tahoma"/>
            <family val="2"/>
          </rPr>
          <t>Adjustment:</t>
        </r>
        <r>
          <rPr>
            <sz val="9"/>
            <color rgb="FF000000"/>
            <rFont val="Tahoma"/>
            <family val="2"/>
          </rPr>
          <t xml:space="preserve">
</t>
        </r>
        <r>
          <rPr>
            <sz val="9"/>
            <color rgb="FF000000"/>
            <rFont val="Tahoma"/>
            <family val="2"/>
          </rPr>
          <t xml:space="preserve">1st Author - 100%
</t>
        </r>
        <r>
          <rPr>
            <sz val="9"/>
            <color rgb="FF000000"/>
            <rFont val="Tahoma"/>
            <family val="2"/>
          </rPr>
          <t xml:space="preserve">2nd Author - 75%
</t>
        </r>
        <r>
          <rPr>
            <sz val="9"/>
            <color rgb="FF000000"/>
            <rFont val="Tahoma"/>
            <family val="2"/>
          </rPr>
          <t xml:space="preserve">3rd - 5th Author - 25%
</t>
        </r>
        <r>
          <rPr>
            <sz val="9"/>
            <color rgb="FF000000"/>
            <rFont val="Tahoma"/>
            <family val="2"/>
          </rPr>
          <t xml:space="preserve">Other - 0% </t>
        </r>
      </text>
    </comment>
    <comment ref="G6" authorId="0" shapeId="0" xr:uid="{00000000-0006-0000-0100-000005000000}">
      <text>
        <r>
          <rPr>
            <b/>
            <sz val="9"/>
            <color indexed="81"/>
            <rFont val="Tahoma"/>
            <family val="2"/>
          </rPr>
          <t xml:space="preserve">Adjustment:
</t>
        </r>
        <r>
          <rPr>
            <sz val="9"/>
            <color indexed="81"/>
            <rFont val="Tahoma"/>
            <family val="2"/>
          </rPr>
          <t xml:space="preserve">+50 points to adjusted
</t>
        </r>
      </text>
    </comment>
    <comment ref="C15" authorId="0" shapeId="0" xr:uid="{00000000-0006-0000-0100-000006000000}">
      <text>
        <r>
          <rPr>
            <b/>
            <sz val="9"/>
            <color indexed="81"/>
            <rFont val="Tahoma"/>
            <family val="2"/>
          </rPr>
          <t>Base Values:</t>
        </r>
        <r>
          <rPr>
            <sz val="9"/>
            <color indexed="81"/>
            <rFont val="Tahoma"/>
            <family val="2"/>
          </rPr>
          <t xml:space="preserve">
Presentation - 100 pts
Poster Presentation - 75 pts
Panel Facilitator / Moderator - 50 pts
Panel Speaker - 25 pts
</t>
        </r>
      </text>
    </comment>
    <comment ref="D15" authorId="0" shapeId="0" xr:uid="{00000000-0006-0000-0100-000007000000}">
      <text>
        <r>
          <rPr>
            <b/>
            <sz val="9"/>
            <color indexed="81"/>
            <rFont val="Tahoma"/>
            <family val="2"/>
          </rPr>
          <t>Adjustment on Base:</t>
        </r>
        <r>
          <rPr>
            <sz val="9"/>
            <color indexed="81"/>
            <rFont val="Tahoma"/>
            <family val="2"/>
          </rPr>
          <t xml:space="preserve">
Peer Reviewed - 100%
Invited - 50%
Non-Peer Reviewed - 25%</t>
        </r>
      </text>
    </comment>
    <comment ref="E15" authorId="0" shapeId="0" xr:uid="{00000000-0006-0000-0100-000008000000}">
      <text>
        <r>
          <rPr>
            <b/>
            <sz val="9"/>
            <color indexed="81"/>
            <rFont val="Tahoma"/>
            <family val="2"/>
          </rPr>
          <t>Adjustment:</t>
        </r>
        <r>
          <rPr>
            <sz val="9"/>
            <color indexed="81"/>
            <rFont val="Tahoma"/>
            <family val="2"/>
          </rPr>
          <t xml:space="preserve">
National - 100%
Regional / State - 75%
Local - 25%</t>
        </r>
      </text>
    </comment>
    <comment ref="F15" authorId="0" shapeId="0" xr:uid="{00000000-0006-0000-0100-000009000000}">
      <text>
        <r>
          <rPr>
            <b/>
            <sz val="9"/>
            <color indexed="81"/>
            <rFont val="Tahoma"/>
            <family val="2"/>
          </rPr>
          <t>Adjustment:</t>
        </r>
        <r>
          <rPr>
            <sz val="9"/>
            <color indexed="81"/>
            <rFont val="Tahoma"/>
            <family val="2"/>
          </rPr>
          <t xml:space="preserve">
1st Author - 100%
2nd Author - 75%
3rd - 5th Author - 25%
Other - 0% </t>
        </r>
      </text>
    </comment>
    <comment ref="G15" authorId="0" shapeId="0" xr:uid="{00000000-0006-0000-0100-00000A000000}">
      <text>
        <r>
          <rPr>
            <b/>
            <sz val="9"/>
            <color indexed="81"/>
            <rFont val="Tahoma"/>
            <family val="2"/>
          </rPr>
          <t xml:space="preserve">Adjustment:
</t>
        </r>
        <r>
          <rPr>
            <sz val="9"/>
            <color indexed="81"/>
            <rFont val="Tahoma"/>
            <family val="2"/>
          </rPr>
          <t xml:space="preserve">+50 points to adjusted
</t>
        </r>
      </text>
    </comment>
    <comment ref="C24" authorId="0" shapeId="0" xr:uid="{00000000-0006-0000-0100-00000B000000}">
      <text>
        <r>
          <rPr>
            <b/>
            <sz val="9"/>
            <color indexed="81"/>
            <rFont val="Tahoma"/>
            <family val="2"/>
          </rPr>
          <t>Base Values:</t>
        </r>
        <r>
          <rPr>
            <sz val="9"/>
            <color indexed="81"/>
            <rFont val="Tahoma"/>
            <family val="2"/>
          </rPr>
          <t xml:space="preserve">
Only grants that are awarded are accepted.  
Awarded - 150 pts.
</t>
        </r>
      </text>
    </comment>
    <comment ref="D24" authorId="0" shapeId="0" xr:uid="{00000000-0006-0000-0100-00000C000000}">
      <text>
        <r>
          <rPr>
            <b/>
            <sz val="9"/>
            <color indexed="81"/>
            <rFont val="Tahoma"/>
            <family val="2"/>
          </rPr>
          <t>Adjustment on Base:</t>
        </r>
        <r>
          <rPr>
            <sz val="9"/>
            <color indexed="81"/>
            <rFont val="Tahoma"/>
            <family val="2"/>
          </rPr>
          <t xml:space="preserve">
+1 pt per $1,000</t>
        </r>
      </text>
    </comment>
    <comment ref="E24" authorId="0" shapeId="0" xr:uid="{00000000-0006-0000-0100-00000D000000}">
      <text>
        <r>
          <rPr>
            <b/>
            <sz val="9"/>
            <color indexed="81"/>
            <rFont val="Tahoma"/>
            <family val="2"/>
          </rPr>
          <t>Adjustment:</t>
        </r>
        <r>
          <rPr>
            <sz val="9"/>
            <color indexed="81"/>
            <rFont val="Tahoma"/>
            <family val="2"/>
          </rPr>
          <t xml:space="preserve">
University - 100%
College / Dept - 85%
Non-University - 25%</t>
        </r>
      </text>
    </comment>
    <comment ref="F24" authorId="0" shapeId="0" xr:uid="{00000000-0006-0000-0100-00000E000000}">
      <text>
        <r>
          <rPr>
            <b/>
            <sz val="9"/>
            <color indexed="81"/>
            <rFont val="Tahoma"/>
            <family val="2"/>
          </rPr>
          <t>Adjustment:</t>
        </r>
        <r>
          <rPr>
            <sz val="9"/>
            <color indexed="81"/>
            <rFont val="Tahoma"/>
            <family val="2"/>
          </rPr>
          <t xml:space="preserve">
Principle Investigator - 100%
Primary Team Member - 75%
Participant - 25%</t>
        </r>
      </text>
    </comment>
    <comment ref="G24" authorId="0" shapeId="0" xr:uid="{00000000-0006-0000-0100-00000F000000}">
      <text>
        <r>
          <rPr>
            <b/>
            <sz val="9"/>
            <color indexed="81"/>
            <rFont val="Tahoma"/>
            <family val="2"/>
          </rPr>
          <t xml:space="preserve">Adjustment:
</t>
        </r>
        <r>
          <rPr>
            <sz val="9"/>
            <color indexed="81"/>
            <rFont val="Tahoma"/>
            <family val="2"/>
          </rPr>
          <t xml:space="preserve">+50 points to adjusted
</t>
        </r>
      </text>
    </comment>
    <comment ref="C32" authorId="0" shapeId="0" xr:uid="{00000000-0006-0000-0100-000010000000}">
      <text>
        <r>
          <rPr>
            <b/>
            <sz val="9"/>
            <color indexed="81"/>
            <rFont val="Tahoma"/>
            <family val="2"/>
          </rPr>
          <t>Base:</t>
        </r>
        <r>
          <rPr>
            <sz val="9"/>
            <color indexed="81"/>
            <rFont val="Tahoma"/>
            <family val="2"/>
          </rPr>
          <t xml:space="preserve">
Juried Show - 300 pts
Non-Juried Show - 150 pts
Commissioned Work - 100 pts
Inivited Display - 50 pts
Donated Display - 10 pts (max 5 works per academic year)</t>
        </r>
      </text>
    </comment>
    <comment ref="D32" authorId="0" shapeId="0" xr:uid="{00000000-0006-0000-0100-000011000000}">
      <text>
        <r>
          <rPr>
            <b/>
            <sz val="9"/>
            <color indexed="81"/>
            <rFont val="Tahoma"/>
            <family val="2"/>
          </rPr>
          <t>Adjustment:</t>
        </r>
        <r>
          <rPr>
            <sz val="9"/>
            <color indexed="81"/>
            <rFont val="Tahoma"/>
            <family val="2"/>
          </rPr>
          <t xml:space="preserve">
National - 100%
Regional / State - 50% 
Local - 25%
University - 5%</t>
        </r>
      </text>
    </comment>
    <comment ref="E32" authorId="0" shapeId="0" xr:uid="{00000000-0006-0000-0100-000012000000}">
      <text>
        <r>
          <rPr>
            <b/>
            <sz val="9"/>
            <color indexed="81"/>
            <rFont val="Tahoma"/>
            <family val="2"/>
          </rPr>
          <t>Adjustment:</t>
        </r>
        <r>
          <rPr>
            <sz val="9"/>
            <color indexed="81"/>
            <rFont val="Tahoma"/>
            <family val="2"/>
          </rPr>
          <t xml:space="preserve">
Yes - +50 pts
No - 0 pts</t>
        </r>
      </text>
    </comment>
    <comment ref="F32" authorId="0" shapeId="0" xr:uid="{00000000-0006-0000-0100-000013000000}">
      <text>
        <r>
          <rPr>
            <b/>
            <sz val="9"/>
            <color indexed="81"/>
            <rFont val="Tahoma"/>
            <family val="2"/>
          </rPr>
          <t>Adjustment:</t>
        </r>
        <r>
          <rPr>
            <sz val="9"/>
            <color indexed="81"/>
            <rFont val="Tahoma"/>
            <family val="2"/>
          </rPr>
          <t xml:space="preserve">
Yes - +50 pts
No - 0 pts</t>
        </r>
      </text>
    </comment>
    <comment ref="G32" authorId="1" shapeId="0" xr:uid="{00000000-0006-0000-0100-000014000000}">
      <text>
        <r>
          <rPr>
            <b/>
            <sz val="9"/>
            <color indexed="81"/>
            <rFont val="Tahoma"/>
            <family val="2"/>
          </rPr>
          <t>Mark Gale:</t>
        </r>
        <r>
          <rPr>
            <sz val="9"/>
            <color indexed="81"/>
            <rFont val="Tahoma"/>
            <family val="2"/>
          </rPr>
          <t xml:space="preserve">
+5 pts per $1000
</t>
        </r>
      </text>
    </comment>
    <comment ref="C40" authorId="0" shapeId="0" xr:uid="{00000000-0006-0000-0100-000015000000}">
      <text>
        <r>
          <rPr>
            <b/>
            <sz val="9"/>
            <color indexed="81"/>
            <rFont val="Tahoma"/>
            <family val="2"/>
          </rPr>
          <t>Base Values:</t>
        </r>
        <r>
          <rPr>
            <sz val="9"/>
            <color indexed="81"/>
            <rFont val="Tahoma"/>
            <family val="2"/>
          </rPr>
          <t xml:space="preserve">
Play Production - 1 pt per ticket sold
</t>
        </r>
      </text>
    </comment>
    <comment ref="D40" authorId="0" shapeId="0" xr:uid="{00000000-0006-0000-0100-000016000000}">
      <text>
        <r>
          <rPr>
            <b/>
            <sz val="9"/>
            <color indexed="81"/>
            <rFont val="Tahoma"/>
            <family val="2"/>
          </rPr>
          <t>Adjustment on Base:</t>
        </r>
        <r>
          <rPr>
            <sz val="9"/>
            <color indexed="81"/>
            <rFont val="Tahoma"/>
            <family val="2"/>
          </rPr>
          <t xml:space="preserve">
Director - 100%
Producer - 50%
Other - 25%</t>
        </r>
      </text>
    </comment>
    <comment ref="E40" authorId="0" shapeId="0" xr:uid="{00000000-0006-0000-0100-000017000000}">
      <text>
        <r>
          <rPr>
            <b/>
            <sz val="9"/>
            <color indexed="81"/>
            <rFont val="Tahoma"/>
            <family val="2"/>
          </rPr>
          <t>Adjustment:</t>
        </r>
        <r>
          <rPr>
            <sz val="9"/>
            <color indexed="81"/>
            <rFont val="Tahoma"/>
            <family val="2"/>
          </rPr>
          <t xml:space="preserve">
Documentation explaining new drama techniques or strategies used in production should be detailed.  This will be out of 25 pts per production and rated on a variable scale by the committee</t>
        </r>
      </text>
    </comment>
    <comment ref="C48" authorId="0" shapeId="0" xr:uid="{C9642E1F-A268-4281-820B-540F08DAD02A}">
      <text>
        <r>
          <rPr>
            <b/>
            <sz val="9"/>
            <color indexed="81"/>
            <rFont val="Tahoma"/>
            <family val="2"/>
          </rPr>
          <t>Base:</t>
        </r>
        <r>
          <rPr>
            <sz val="9"/>
            <color indexed="81"/>
            <rFont val="Tahoma"/>
            <family val="2"/>
          </rPr>
          <t xml:space="preserve">
Paid Display - 150 pts
Inivited Display - 100 pts
Donated/Volunteer Display - 50 pts (max 3 works per academic year)</t>
        </r>
      </text>
    </comment>
    <comment ref="D48" authorId="0" shapeId="0" xr:uid="{EB806746-8484-4925-8C28-642D2A5794EB}">
      <text>
        <r>
          <rPr>
            <b/>
            <sz val="9"/>
            <color indexed="81"/>
            <rFont val="Tahoma"/>
            <family val="2"/>
          </rPr>
          <t>Adjustment:</t>
        </r>
        <r>
          <rPr>
            <sz val="9"/>
            <color indexed="81"/>
            <rFont val="Tahoma"/>
            <family val="2"/>
          </rPr>
          <t xml:space="preserve">
National - 100%
Regional / State / Local - 75% </t>
        </r>
      </text>
    </comment>
    <comment ref="E48" authorId="0" shapeId="0" xr:uid="{C8DF147D-E99E-4877-8BA3-7D6204F720A4}">
      <text>
        <r>
          <rPr>
            <b/>
            <sz val="9"/>
            <color indexed="81"/>
            <rFont val="Tahoma"/>
            <family val="2"/>
          </rPr>
          <t>Size of Curation:</t>
        </r>
        <r>
          <rPr>
            <sz val="9"/>
            <color indexed="81"/>
            <rFont val="Tahoma"/>
            <family val="2"/>
          </rPr>
          <t xml:space="preserve">
3 or More Displays - 100%
2 or Fewer - 50%</t>
        </r>
      </text>
    </comment>
    <comment ref="F48" authorId="0" shapeId="0" xr:uid="{74E216ED-4675-4276-9F40-57B606100F8B}">
      <text>
        <r>
          <rPr>
            <b/>
            <sz val="9"/>
            <color indexed="81"/>
            <rFont val="Tahoma"/>
            <family val="2"/>
          </rPr>
          <t>Adjustment:</t>
        </r>
        <r>
          <rPr>
            <sz val="9"/>
            <color indexed="81"/>
            <rFont val="Tahoma"/>
            <family val="2"/>
          </rPr>
          <t xml:space="preserve">
1st or Solo Contributor - 100%
2nd - 75%
3rd - 5th - 25%
Other - 0%</t>
        </r>
      </text>
    </comment>
    <comment ref="G48" authorId="1" shapeId="0" xr:uid="{9BB87F13-82EF-4F6C-B90C-CC646944EE2C}">
      <text>
        <r>
          <rPr>
            <b/>
            <sz val="9"/>
            <color rgb="FF000000"/>
            <rFont val="Tahoma"/>
            <family val="2"/>
          </rPr>
          <t>Adjustment:</t>
        </r>
        <r>
          <rPr>
            <sz val="9"/>
            <color rgb="FF000000"/>
            <rFont val="Tahoma"/>
            <family val="2"/>
          </rPr>
          <t xml:space="preserve">
</t>
        </r>
        <r>
          <rPr>
            <sz val="9"/>
            <color rgb="FF000000"/>
            <rFont val="Tahoma"/>
            <family val="2"/>
          </rPr>
          <t xml:space="preserve">+50 pts
</t>
        </r>
      </text>
    </comment>
    <comment ref="C56" authorId="0" shapeId="0" xr:uid="{00000000-0006-0000-0100-000019000000}">
      <text>
        <r>
          <rPr>
            <b/>
            <sz val="9"/>
            <color indexed="81"/>
            <rFont val="Tahoma"/>
            <family val="2"/>
          </rPr>
          <t>Base Values:</t>
        </r>
        <r>
          <rPr>
            <sz val="9"/>
            <color indexed="81"/>
            <rFont val="Tahoma"/>
            <family val="2"/>
          </rPr>
          <t xml:space="preserve">
Volunteer - 50 pts
Paid / Contracted - 100 pts 
</t>
        </r>
      </text>
    </comment>
    <comment ref="D56" authorId="0" shapeId="0" xr:uid="{00000000-0006-0000-0100-00001A000000}">
      <text>
        <r>
          <rPr>
            <b/>
            <sz val="9"/>
            <color indexed="81"/>
            <rFont val="Tahoma"/>
            <family val="2"/>
          </rPr>
          <t>Adjustment:</t>
        </r>
        <r>
          <rPr>
            <sz val="9"/>
            <color indexed="81"/>
            <rFont val="Tahoma"/>
            <family val="2"/>
          </rPr>
          <t xml:space="preserve">
+10 pts for every 4 hours over the initial 4 hour period</t>
        </r>
      </text>
    </comment>
    <comment ref="E56" authorId="0" shapeId="0" xr:uid="{00000000-0006-0000-0100-00001B000000}">
      <text>
        <r>
          <rPr>
            <b/>
            <sz val="9"/>
            <color indexed="81"/>
            <rFont val="Tahoma"/>
            <family val="2"/>
          </rPr>
          <t>Adjustment:</t>
        </r>
        <r>
          <rPr>
            <sz val="9"/>
            <color indexed="81"/>
            <rFont val="Tahoma"/>
            <family val="2"/>
          </rPr>
          <t xml:space="preserve">
National - 100%
Regional / State - 75%
Local - 50%</t>
        </r>
      </text>
    </comment>
    <comment ref="F56" authorId="0" shapeId="0" xr:uid="{00000000-0006-0000-0100-00001C000000}">
      <text>
        <r>
          <rPr>
            <b/>
            <sz val="9"/>
            <color indexed="81"/>
            <rFont val="Tahoma"/>
            <family val="2"/>
          </rPr>
          <t>Adjustment:</t>
        </r>
        <r>
          <rPr>
            <sz val="9"/>
            <color indexed="81"/>
            <rFont val="Tahoma"/>
            <family val="2"/>
          </rPr>
          <t xml:space="preserve">
Sole Presenter / Primary - 100%
2nd or 3rd Presenter - 75%
4th or 5th Presenter - 25%
Other - 0%</t>
        </r>
      </text>
    </comment>
    <comment ref="G56" authorId="0" shapeId="0" xr:uid="{00000000-0006-0000-0100-00001D000000}">
      <text>
        <r>
          <rPr>
            <b/>
            <sz val="9"/>
            <color indexed="81"/>
            <rFont val="Tahoma"/>
            <family val="2"/>
          </rPr>
          <t xml:space="preserve">Adjustment:
</t>
        </r>
        <r>
          <rPr>
            <sz val="9"/>
            <color indexed="81"/>
            <rFont val="Tahoma"/>
            <family val="2"/>
          </rPr>
          <t xml:space="preserve">+50 points to adjusted
</t>
        </r>
      </text>
    </comment>
    <comment ref="C64" authorId="0" shapeId="0" xr:uid="{00000000-0006-0000-0100-00001E000000}">
      <text>
        <r>
          <rPr>
            <b/>
            <sz val="9"/>
            <color indexed="81"/>
            <rFont val="Tahoma"/>
            <family val="2"/>
          </rPr>
          <t>Base Values:</t>
        </r>
        <r>
          <rPr>
            <sz val="9"/>
            <color indexed="81"/>
            <rFont val="Tahoma"/>
            <family val="2"/>
          </rPr>
          <t xml:space="preserve">
No base value for type.  Values only come off of subscribers and annual views.
</t>
        </r>
      </text>
    </comment>
    <comment ref="D64" authorId="0" shapeId="0" xr:uid="{00000000-0006-0000-0100-00001F000000}">
      <text>
        <r>
          <rPr>
            <b/>
            <sz val="9"/>
            <color indexed="81"/>
            <rFont val="Tahoma"/>
            <family val="2"/>
          </rPr>
          <t>Adjustment:</t>
        </r>
        <r>
          <rPr>
            <sz val="9"/>
            <color indexed="81"/>
            <rFont val="Tahoma"/>
            <family val="2"/>
          </rPr>
          <t xml:space="preserve">
+5 pts per 5,000 hits, views, or interactions (whichever is highest) over the review period</t>
        </r>
      </text>
    </comment>
    <comment ref="E64" authorId="0" shapeId="0" xr:uid="{00000000-0006-0000-0100-000020000000}">
      <text>
        <r>
          <rPr>
            <b/>
            <sz val="9"/>
            <color indexed="81"/>
            <rFont val="Tahoma"/>
            <family val="2"/>
          </rPr>
          <t>Adjustment:</t>
        </r>
        <r>
          <rPr>
            <sz val="9"/>
            <color indexed="81"/>
            <rFont val="Tahoma"/>
            <family val="2"/>
          </rPr>
          <t xml:space="preserve">
+10 pts per 1,000 registered subscribers / followers at time of submission</t>
        </r>
      </text>
    </comment>
    <comment ref="C71" authorId="0" shapeId="0" xr:uid="{BB563BF6-BE4D-4AAD-BDDA-8BC368D5472F}">
      <text>
        <r>
          <rPr>
            <b/>
            <sz val="9"/>
            <color indexed="81"/>
            <rFont val="Tahoma"/>
            <family val="2"/>
          </rPr>
          <t>Base Values:</t>
        </r>
        <r>
          <rPr>
            <sz val="9"/>
            <color indexed="81"/>
            <rFont val="Tahoma"/>
            <family val="2"/>
          </rPr>
          <t xml:space="preserve">
University - 50 pts
Outside University - 100 pts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Mark Gale</author>
  </authors>
  <commentList>
    <comment ref="D6" authorId="0" shapeId="0" xr:uid="{00000000-0006-0000-0200-000001000000}">
      <text>
        <r>
          <rPr>
            <b/>
            <sz val="9"/>
            <color indexed="81"/>
            <rFont val="Tahoma"/>
            <family val="2"/>
          </rPr>
          <t>Base Values:</t>
        </r>
        <r>
          <rPr>
            <sz val="9"/>
            <color indexed="81"/>
            <rFont val="Tahoma"/>
            <family val="2"/>
          </rPr>
          <t xml:space="preserve">
University Committee - 100
Faculty Senate - 100
Faculty Senate Sub-Committee - 75
College / Dept. Level Committee - 50
Board of Trustees Committee - 50
</t>
        </r>
      </text>
    </comment>
    <comment ref="E6" authorId="0" shapeId="0" xr:uid="{00000000-0006-0000-0200-000002000000}">
      <text>
        <r>
          <rPr>
            <b/>
            <sz val="9"/>
            <color indexed="81"/>
            <rFont val="Tahoma"/>
            <family val="2"/>
          </rPr>
          <t>Adjustment on Base:</t>
        </r>
        <r>
          <rPr>
            <sz val="9"/>
            <color indexed="81"/>
            <rFont val="Tahoma"/>
            <family val="2"/>
          </rPr>
          <t xml:space="preserve">
Presiding Office / Chair - +50 pts
Other Leadership Role - +20 pts
Active Participant - 100%
Inactive - 25%</t>
        </r>
      </text>
    </comment>
    <comment ref="D15" authorId="0" shapeId="0" xr:uid="{00000000-0006-0000-0200-000003000000}">
      <text>
        <r>
          <rPr>
            <b/>
            <sz val="9"/>
            <color rgb="FF000000"/>
            <rFont val="Tahoma"/>
            <family val="2"/>
          </rPr>
          <t>Base Values:</t>
        </r>
        <r>
          <rPr>
            <sz val="9"/>
            <color rgb="FF000000"/>
            <rFont val="Tahoma"/>
            <family val="2"/>
          </rPr>
          <t xml:space="preserve">
</t>
        </r>
        <r>
          <rPr>
            <sz val="9"/>
            <color rgb="FF000000"/>
            <rFont val="Tahoma"/>
            <family val="2"/>
          </rPr>
          <t xml:space="preserve">University Committee - 50
</t>
        </r>
        <r>
          <rPr>
            <sz val="9"/>
            <color rgb="FF000000"/>
            <rFont val="Tahoma"/>
            <family val="2"/>
          </rPr>
          <t xml:space="preserve">College / Dept - 30
</t>
        </r>
        <r>
          <rPr>
            <sz val="9"/>
            <color rgb="FF000000"/>
            <rFont val="Tahoma"/>
            <family val="2"/>
          </rPr>
          <t>Search Committee - 20</t>
        </r>
      </text>
    </comment>
    <comment ref="E15" authorId="0" shapeId="0" xr:uid="{00000000-0006-0000-0200-000004000000}">
      <text>
        <r>
          <rPr>
            <b/>
            <sz val="9"/>
            <color indexed="81"/>
            <rFont val="Tahoma"/>
            <family val="2"/>
          </rPr>
          <t>Adjustment on Base:</t>
        </r>
        <r>
          <rPr>
            <sz val="9"/>
            <color indexed="81"/>
            <rFont val="Tahoma"/>
            <family val="2"/>
          </rPr>
          <t xml:space="preserve">
Presiding Office / Chair - +15 pts
Other Leadership Role - +5 pts
Active Participant - 100%
Inactive - 25%</t>
        </r>
      </text>
    </comment>
    <comment ref="D24" authorId="0" shapeId="0" xr:uid="{00000000-0006-0000-0200-000005000000}">
      <text>
        <r>
          <rPr>
            <b/>
            <sz val="9"/>
            <color indexed="81"/>
            <rFont val="Tahoma"/>
            <family val="2"/>
          </rPr>
          <t>Base Values:</t>
        </r>
        <r>
          <rPr>
            <sz val="9"/>
            <color indexed="81"/>
            <rFont val="Tahoma"/>
            <family val="2"/>
          </rPr>
          <t xml:space="preserve">
Dean / VP - 200
Dept Chair / University Director - 100
Program Lead / Special Project Lead - 100</t>
        </r>
      </text>
    </comment>
    <comment ref="D33" authorId="0" shapeId="0" xr:uid="{00000000-0006-0000-0200-000006000000}">
      <text>
        <r>
          <rPr>
            <b/>
            <sz val="9"/>
            <color indexed="81"/>
            <rFont val="Tahoma"/>
            <family val="2"/>
          </rPr>
          <t>Base Values:</t>
        </r>
        <r>
          <rPr>
            <sz val="9"/>
            <color indexed="81"/>
            <rFont val="Tahoma"/>
            <family val="2"/>
          </rPr>
          <t xml:space="preserve">
University / College - 150
Program Specific - 100</t>
        </r>
      </text>
    </comment>
    <comment ref="E33" authorId="0" shapeId="0" xr:uid="{00000000-0006-0000-0200-000007000000}">
      <text>
        <r>
          <rPr>
            <b/>
            <sz val="9"/>
            <color indexed="81"/>
            <rFont val="Tahoma"/>
            <family val="2"/>
          </rPr>
          <t>Adjustment on Base:</t>
        </r>
        <r>
          <rPr>
            <sz val="9"/>
            <color indexed="81"/>
            <rFont val="Tahoma"/>
            <family val="2"/>
          </rPr>
          <t xml:space="preserve">
Presiding Office / Chair - +50 pts
Other Leadership Role - +20 pts
Active Participant - 100%
Inactive - 25%</t>
        </r>
      </text>
    </comment>
    <comment ref="C42" authorId="1" shapeId="0" xr:uid="{4B0077B3-BF57-4B08-8040-50C437FCB4B1}">
      <text>
        <r>
          <rPr>
            <b/>
            <sz val="9"/>
            <color indexed="81"/>
            <rFont val="Tahoma"/>
            <family val="2"/>
          </rPr>
          <t xml:space="preserve">Base Value:
</t>
        </r>
        <r>
          <rPr>
            <sz val="9"/>
            <color indexed="81"/>
            <rFont val="Tahoma"/>
            <family val="2"/>
          </rPr>
          <t>Leading Mentoring Event - 10 pts
Mentee Letter of Support (Max 2 Per Reporting Period) - 20 pts</t>
        </r>
      </text>
    </comment>
    <comment ref="D51" authorId="0" shapeId="0" xr:uid="{00000000-0006-0000-0200-00000A000000}">
      <text>
        <r>
          <rPr>
            <b/>
            <sz val="9"/>
            <color indexed="81"/>
            <rFont val="Tahoma"/>
            <family val="2"/>
          </rPr>
          <t>Base Values:</t>
        </r>
        <r>
          <rPr>
            <sz val="9"/>
            <color indexed="81"/>
            <rFont val="Tahoma"/>
            <family val="2"/>
          </rPr>
          <t xml:space="preserve">
University - 50
College / Dept. - 30
Program Specific - 15</t>
        </r>
      </text>
    </comment>
    <comment ref="D60" authorId="0" shapeId="0" xr:uid="{00000000-0006-0000-0200-00000B000000}">
      <text>
        <r>
          <rPr>
            <b/>
            <sz val="9"/>
            <color indexed="81"/>
            <rFont val="Tahoma"/>
            <family val="2"/>
          </rPr>
          <t>Base Values:</t>
        </r>
        <r>
          <rPr>
            <sz val="9"/>
            <color indexed="81"/>
            <rFont val="Tahoma"/>
            <family val="2"/>
          </rPr>
          <t xml:space="preserve">
National - 50 pts per appearance
Local - 15 pts per appearance</t>
        </r>
      </text>
    </comment>
    <comment ref="D69" authorId="0" shapeId="0" xr:uid="{00000000-0006-0000-0200-00000C000000}">
      <text>
        <r>
          <rPr>
            <b/>
            <sz val="9"/>
            <color indexed="81"/>
            <rFont val="Tahoma"/>
            <family val="2"/>
          </rPr>
          <t>Base Values:</t>
        </r>
        <r>
          <rPr>
            <sz val="9"/>
            <color indexed="81"/>
            <rFont val="Tahoma"/>
            <family val="2"/>
          </rPr>
          <t xml:space="preserve">
National - 50 pts per appearance
Local - 15 pts per appearance</t>
        </r>
      </text>
    </comment>
    <comment ref="E69" authorId="1" shapeId="0" xr:uid="{00000000-0006-0000-0200-00000D000000}">
      <text>
        <r>
          <rPr>
            <b/>
            <sz val="9"/>
            <color indexed="81"/>
            <rFont val="Tahoma"/>
            <family val="2"/>
          </rPr>
          <t xml:space="preserve">Role in Org / Event:
</t>
        </r>
        <r>
          <rPr>
            <sz val="9"/>
            <color indexed="81"/>
            <rFont val="Tahoma"/>
            <family val="2"/>
          </rPr>
          <t>Sponsor on Record - 50
Co-Sponsor - 30
Active Participant - 15
Event Attendee - 0</t>
        </r>
        <r>
          <rPr>
            <sz val="9"/>
            <color indexed="81"/>
            <rFont val="Tahoma"/>
            <family val="2"/>
          </rPr>
          <t xml:space="preserve">
</t>
        </r>
      </text>
    </comment>
    <comment ref="D78" authorId="0" shapeId="0" xr:uid="{00000000-0006-0000-0200-00000E000000}">
      <text>
        <r>
          <rPr>
            <b/>
            <sz val="9"/>
            <color indexed="81"/>
            <rFont val="Tahoma"/>
            <family val="2"/>
          </rPr>
          <t>Base Values:</t>
        </r>
        <r>
          <rPr>
            <sz val="9"/>
            <color indexed="81"/>
            <rFont val="Tahoma"/>
            <family val="2"/>
          </rPr>
          <t xml:space="preserve">
=10 pts per hour served</t>
        </r>
      </text>
    </comment>
    <comment ref="E78" authorId="1" shapeId="0" xr:uid="{00000000-0006-0000-0200-00000F000000}">
      <text>
        <r>
          <rPr>
            <b/>
            <sz val="9"/>
            <color indexed="81"/>
            <rFont val="Tahoma"/>
            <family val="2"/>
          </rPr>
          <t xml:space="preserve">Role in Org / Event:
</t>
        </r>
        <r>
          <rPr>
            <sz val="9"/>
            <color indexed="81"/>
            <rFont val="Tahoma"/>
            <family val="2"/>
          </rPr>
          <t>Sponsor on Record - 50
Co-Sponsor - 30
Active Participant - 15
Event Attendee - 0</t>
        </r>
        <r>
          <rPr>
            <sz val="9"/>
            <color indexed="81"/>
            <rFont val="Tahoma"/>
            <family val="2"/>
          </rPr>
          <t xml:space="preserve">
</t>
        </r>
      </text>
    </comment>
    <comment ref="D87" authorId="0" shapeId="0" xr:uid="{00000000-0006-0000-0200-000010000000}">
      <text>
        <r>
          <rPr>
            <b/>
            <sz val="9"/>
            <color indexed="81"/>
            <rFont val="Tahoma"/>
            <family val="2"/>
          </rPr>
          <t>Base Values:</t>
        </r>
        <r>
          <rPr>
            <sz val="9"/>
            <color indexed="81"/>
            <rFont val="Tahoma"/>
            <family val="2"/>
          </rPr>
          <t xml:space="preserve">
Board or Leadership Role - 100 pts
One Time Project - 75 pts</t>
        </r>
      </text>
    </comment>
    <comment ref="E87" authorId="1" shapeId="0" xr:uid="{00000000-0006-0000-0200-000011000000}">
      <text>
        <r>
          <rPr>
            <b/>
            <sz val="9"/>
            <color indexed="81"/>
            <rFont val="Tahoma"/>
            <family val="2"/>
          </rPr>
          <t xml:space="preserve">Level of Organization:
</t>
        </r>
        <r>
          <rPr>
            <sz val="9"/>
            <color indexed="81"/>
            <rFont val="Tahoma"/>
            <family val="2"/>
          </rPr>
          <t xml:space="preserve">National - 100%
Local Chapter - 50%
</t>
        </r>
        <r>
          <rPr>
            <sz val="9"/>
            <color indexed="81"/>
            <rFont val="Tahoma"/>
            <family val="2"/>
          </rPr>
          <t xml:space="preserve">
</t>
        </r>
      </text>
    </comment>
    <comment ref="F87" authorId="1" shapeId="0" xr:uid="{00000000-0006-0000-0200-000012000000}">
      <text>
        <r>
          <rPr>
            <b/>
            <sz val="9"/>
            <color indexed="81"/>
            <rFont val="Tahoma"/>
            <family val="2"/>
          </rPr>
          <t xml:space="preserve">Type of Work:
</t>
        </r>
        <r>
          <rPr>
            <sz val="9"/>
            <color indexed="81"/>
            <rFont val="Tahoma"/>
            <family val="2"/>
          </rPr>
          <t>Paid Project - 100%
Appointed Project - 100%
Volunteer Project - 85%</t>
        </r>
        <r>
          <rPr>
            <sz val="9"/>
            <color indexed="81"/>
            <rFont val="Tahoma"/>
            <family val="2"/>
          </rPr>
          <t xml:space="preserve">
</t>
        </r>
      </text>
    </comment>
    <comment ref="D96" authorId="1" shapeId="0" xr:uid="{00000000-0006-0000-0200-000013000000}">
      <text>
        <r>
          <rPr>
            <b/>
            <sz val="9"/>
            <color indexed="81"/>
            <rFont val="Tahoma"/>
            <family val="2"/>
          </rPr>
          <t xml:space="preserve">Level of Organization:
</t>
        </r>
        <r>
          <rPr>
            <sz val="9"/>
            <color indexed="81"/>
            <rFont val="Tahoma"/>
            <family val="2"/>
          </rPr>
          <t xml:space="preserve">National - 150 pts
State - 125 pts
Local Chapter - 50 pts
</t>
        </r>
        <r>
          <rPr>
            <sz val="9"/>
            <color indexed="81"/>
            <rFont val="Tahoma"/>
            <family val="2"/>
          </rPr>
          <t xml:space="preserve">
</t>
        </r>
      </text>
    </comment>
    <comment ref="D105" authorId="0" shapeId="0" xr:uid="{00000000-0006-0000-0200-000014000000}">
      <text>
        <r>
          <rPr>
            <b/>
            <sz val="9"/>
            <color indexed="81"/>
            <rFont val="Tahoma"/>
            <family val="2"/>
          </rPr>
          <t>Base Values:</t>
        </r>
        <r>
          <rPr>
            <sz val="9"/>
            <color indexed="81"/>
            <rFont val="Tahoma"/>
            <family val="2"/>
          </rPr>
          <t xml:space="preserve">
Single Event - +2 pts (max 5)
Recurring Event - +10 pts (max 3)
Coaching - +15 pts per season (max 3)</t>
        </r>
      </text>
    </comment>
    <comment ref="E105" authorId="1" shapeId="0" xr:uid="{00000000-0006-0000-0200-000015000000}">
      <text>
        <r>
          <rPr>
            <b/>
            <sz val="9"/>
            <color indexed="81"/>
            <rFont val="Tahoma"/>
            <family val="2"/>
          </rPr>
          <t xml:space="preserve">Type of Work:
</t>
        </r>
        <r>
          <rPr>
            <sz val="9"/>
            <color indexed="81"/>
            <rFont val="Tahoma"/>
            <family val="2"/>
          </rPr>
          <t>Volunteer - 100%
Head Coach - 100%
Assistant Coach - 75%</t>
        </r>
        <r>
          <rPr>
            <sz val="9"/>
            <color indexed="81"/>
            <rFont val="Tahoma"/>
            <family val="2"/>
          </rPr>
          <t xml:space="preserve">
</t>
        </r>
      </text>
    </comment>
    <comment ref="D114" authorId="0" shapeId="0" xr:uid="{00000000-0006-0000-0200-000016000000}">
      <text>
        <r>
          <rPr>
            <b/>
            <sz val="9"/>
            <color indexed="81"/>
            <rFont val="Tahoma"/>
            <family val="2"/>
          </rPr>
          <t>Base Values:</t>
        </r>
        <r>
          <rPr>
            <sz val="9"/>
            <color indexed="81"/>
            <rFont val="Tahoma"/>
            <family val="2"/>
          </rPr>
          <t xml:space="preserve">
National - 25 pts
Regional / State - +15 pts
Local - +5</t>
        </r>
      </text>
    </comment>
    <comment ref="E114" authorId="1" shapeId="0" xr:uid="{00000000-0006-0000-0200-000017000000}">
      <text>
        <r>
          <rPr>
            <b/>
            <sz val="9"/>
            <color indexed="81"/>
            <rFont val="Tahoma"/>
            <family val="2"/>
          </rPr>
          <t xml:space="preserve">Type of Work:
</t>
        </r>
        <r>
          <rPr>
            <sz val="9"/>
            <color indexed="81"/>
            <rFont val="Tahoma"/>
            <family val="2"/>
          </rPr>
          <t>Leadership Role - + 30 pts
Active Participant - 100%
Inactive - 25%</t>
        </r>
        <r>
          <rPr>
            <sz val="9"/>
            <color indexed="81"/>
            <rFont val="Tahoma"/>
            <family val="2"/>
          </rPr>
          <t xml:space="preserve">
</t>
        </r>
      </text>
    </comment>
    <comment ref="D123" authorId="0" shapeId="0" xr:uid="{00000000-0006-0000-0200-000018000000}">
      <text>
        <r>
          <rPr>
            <b/>
            <sz val="9"/>
            <color indexed="81"/>
            <rFont val="Tahoma"/>
            <family val="2"/>
          </rPr>
          <t>Base Values:</t>
        </r>
        <r>
          <rPr>
            <sz val="9"/>
            <color indexed="81"/>
            <rFont val="Tahoma"/>
            <family val="2"/>
          </rPr>
          <t xml:space="preserve">
Leadership Team - 100 pts
Working Event  - 50 pts
</t>
        </r>
      </text>
    </comment>
    <comment ref="E123" authorId="1" shapeId="0" xr:uid="{00000000-0006-0000-0200-000019000000}">
      <text>
        <r>
          <rPr>
            <b/>
            <sz val="9"/>
            <color indexed="81"/>
            <rFont val="Tahoma"/>
            <family val="2"/>
          </rPr>
          <t xml:space="preserve">Type of Work:
</t>
        </r>
        <r>
          <rPr>
            <sz val="9"/>
            <color indexed="81"/>
            <rFont val="Tahoma"/>
            <family val="2"/>
          </rPr>
          <t>National - 100%
State - 50%
Local - 25%</t>
        </r>
        <r>
          <rPr>
            <sz val="9"/>
            <color indexed="81"/>
            <rFont val="Tahoma"/>
            <family val="2"/>
          </rPr>
          <t xml:space="preserve">
</t>
        </r>
      </text>
    </comment>
    <comment ref="D132" authorId="0" shapeId="0" xr:uid="{00000000-0006-0000-0200-00001A000000}">
      <text>
        <r>
          <rPr>
            <b/>
            <sz val="9"/>
            <color indexed="81"/>
            <rFont val="Tahoma"/>
            <family val="2"/>
          </rPr>
          <t>Base Values:</t>
        </r>
        <r>
          <rPr>
            <sz val="9"/>
            <color indexed="81"/>
            <rFont val="Tahoma"/>
            <family val="2"/>
          </rPr>
          <t xml:space="preserve">
Review Chair / Review Organizer - 100 pts
Reviewer  - 75 pts
</t>
        </r>
      </text>
    </comment>
    <comment ref="E132" authorId="1" shapeId="0" xr:uid="{00000000-0006-0000-0200-00001B000000}">
      <text>
        <r>
          <rPr>
            <b/>
            <sz val="9"/>
            <color indexed="81"/>
            <rFont val="Tahoma"/>
            <family val="2"/>
          </rPr>
          <t xml:space="preserve">Type of Work:
</t>
        </r>
        <r>
          <rPr>
            <sz val="9"/>
            <color indexed="81"/>
            <rFont val="Tahoma"/>
            <family val="2"/>
          </rPr>
          <t>National - 100%
Regional / State - 75%
Local - 25%</t>
        </r>
        <r>
          <rPr>
            <sz val="9"/>
            <color indexed="81"/>
            <rFont val="Tahoma"/>
            <family val="2"/>
          </rPr>
          <t xml:space="preserve">
</t>
        </r>
      </text>
    </comment>
    <comment ref="D141" authorId="0" shapeId="0" xr:uid="{00000000-0006-0000-0200-00001C000000}">
      <text>
        <r>
          <rPr>
            <b/>
            <sz val="9"/>
            <color indexed="81"/>
            <rFont val="Tahoma"/>
            <family val="2"/>
          </rPr>
          <t>Base Values:</t>
        </r>
        <r>
          <rPr>
            <sz val="9"/>
            <color indexed="81"/>
            <rFont val="Tahoma"/>
            <family val="2"/>
          </rPr>
          <t xml:space="preserve">
Review Chair / Review Organizer - +100 pts
Reviewer  - +75 pts
</t>
        </r>
      </text>
    </comment>
    <comment ref="E141" authorId="1" shapeId="0" xr:uid="{00000000-0006-0000-0200-00001D000000}">
      <text>
        <r>
          <rPr>
            <b/>
            <sz val="9"/>
            <color indexed="81"/>
            <rFont val="Tahoma"/>
            <family val="2"/>
          </rPr>
          <t xml:space="preserve">Type of Work:
</t>
        </r>
        <r>
          <rPr>
            <sz val="9"/>
            <color indexed="81"/>
            <rFont val="Tahoma"/>
            <family val="2"/>
          </rPr>
          <t>National - 100%
Regional / State - 75%
Local - 25%</t>
        </r>
        <r>
          <rPr>
            <sz val="9"/>
            <color indexed="81"/>
            <rFont val="Tahoma"/>
            <family val="2"/>
          </rPr>
          <t xml:space="preserve">
</t>
        </r>
      </text>
    </comment>
    <comment ref="F141" authorId="1" shapeId="0" xr:uid="{00000000-0006-0000-0200-00001E000000}">
      <text>
        <r>
          <rPr>
            <b/>
            <sz val="9"/>
            <color indexed="81"/>
            <rFont val="Tahoma"/>
            <family val="2"/>
          </rPr>
          <t>Accreditation Review Points:</t>
        </r>
        <r>
          <rPr>
            <sz val="9"/>
            <color indexed="81"/>
            <rFont val="Tahoma"/>
            <family val="2"/>
          </rPr>
          <t xml:space="preserve">
- Yes - +100 pts
- No - 0 pts</t>
        </r>
      </text>
    </comment>
  </commentList>
</comments>
</file>

<file path=xl/sharedStrings.xml><?xml version="1.0" encoding="utf-8"?>
<sst xmlns="http://schemas.openxmlformats.org/spreadsheetml/2006/main" count="310" uniqueCount="121">
  <si>
    <t xml:space="preserve">Scholarly Activity Total: </t>
  </si>
  <si>
    <t>Publication</t>
  </si>
  <si>
    <t>Sub-Total:</t>
  </si>
  <si>
    <t>Type of Publication</t>
  </si>
  <si>
    <t>Peer-Reviewed</t>
  </si>
  <si>
    <t>Audience Level</t>
  </si>
  <si>
    <t>Author Level</t>
  </si>
  <si>
    <t>Outside Collaboration</t>
  </si>
  <si>
    <t>Item Name</t>
  </si>
  <si>
    <t>Item Total</t>
  </si>
  <si>
    <t>Presentations</t>
  </si>
  <si>
    <t>Type of Presentation</t>
  </si>
  <si>
    <t>Grants</t>
  </si>
  <si>
    <t>Grant Awarded</t>
  </si>
  <si>
    <t>Award Amount (in $)</t>
  </si>
  <si>
    <t>Level of Impact</t>
  </si>
  <si>
    <t>Grant Role</t>
  </si>
  <si>
    <t>Hosting Workshop</t>
  </si>
  <si>
    <t>Type of Workshop</t>
  </si>
  <si>
    <t>Duration (# of hours)</t>
  </si>
  <si>
    <t>Host Level</t>
  </si>
  <si>
    <t>Multimedia Distribution</t>
  </si>
  <si>
    <t>Type of Distribution</t>
  </si>
  <si>
    <t>Subscribers</t>
  </si>
  <si>
    <t>Presenter Level</t>
  </si>
  <si>
    <t>Annual Hits / Views</t>
  </si>
  <si>
    <t xml:space="preserve"> </t>
  </si>
  <si>
    <t xml:space="preserve">Service Total: </t>
  </si>
  <si>
    <t>Committee Level</t>
  </si>
  <si>
    <t>Role on Committee</t>
  </si>
  <si>
    <t>Academic Year</t>
  </si>
  <si>
    <t>Level of Appointment</t>
  </si>
  <si>
    <t>Level of Report</t>
  </si>
  <si>
    <t>Level of Initiative</t>
  </si>
  <si>
    <t>Level of Audience</t>
  </si>
  <si>
    <t>Role in Event / Org</t>
  </si>
  <si>
    <t>Type of Event / Org</t>
  </si>
  <si>
    <t>Participation in University Committees (University Service)</t>
  </si>
  <si>
    <t>Participation in Temporary Committees (University Service)</t>
  </si>
  <si>
    <t>Appointment of Administrative Duties (University Service)</t>
  </si>
  <si>
    <t>Producing Institiutional Reports and Accreditation Documents (University Service)</t>
  </si>
  <si>
    <t>Mentorship of Fellow Faculty (University Service)</t>
  </si>
  <si>
    <t>Supporting University Initiatives (University Service)</t>
  </si>
  <si>
    <t>Representing the University in Public Media (University Service)</t>
  </si>
  <si>
    <t>Participation in Student Organizations (University Service)</t>
  </si>
  <si>
    <t>Participation in Student Affairs and Recruiting Initiatives (University Service)</t>
  </si>
  <si>
    <t>Event Duration (in hours)</t>
  </si>
  <si>
    <t>Travel (+25 miles away)</t>
  </si>
  <si>
    <t>Type of Work</t>
  </si>
  <si>
    <t>Service to Private or Public Entity (Community Service)</t>
  </si>
  <si>
    <t>Awards and Recognitions for Service (Community Service)</t>
  </si>
  <si>
    <t>Informal and Non-Academic Community Service (Community Service)</t>
  </si>
  <si>
    <t>Type of Event</t>
  </si>
  <si>
    <t>Active Participation in Professional Organizations (Professional Service)</t>
  </si>
  <si>
    <t>Level of Organization</t>
  </si>
  <si>
    <t>Role in Organization</t>
  </si>
  <si>
    <t>Organizing Conferences or Service at Conferences (Professional Service)</t>
  </si>
  <si>
    <t>Role in Conference</t>
  </si>
  <si>
    <t>Level of Conference</t>
  </si>
  <si>
    <t>Level of Activity</t>
  </si>
  <si>
    <t>Refereeing Manuscripts, Conference Submissions, or Grant Proposals (Professional Service)</t>
  </si>
  <si>
    <t>Role in Review</t>
  </si>
  <si>
    <t>Level of Reviewing Org</t>
  </si>
  <si>
    <t>Serving as a Reviewer for an Organization or Part of an Accreditation Team (Professional Service)</t>
  </si>
  <si>
    <t>Accreditation</t>
  </si>
  <si>
    <t xml:space="preserve">Teaching Effectiveness Total: </t>
  </si>
  <si>
    <t>Implementation of New Knowledge</t>
  </si>
  <si>
    <t>Acquisition Method</t>
  </si>
  <si>
    <t>Implementation</t>
  </si>
  <si>
    <t>Reflection</t>
  </si>
  <si>
    <t>Growth Plan</t>
  </si>
  <si>
    <t>Peer Review of Course</t>
  </si>
  <si>
    <t>Average Score</t>
  </si>
  <si>
    <t>Type of Review</t>
  </si>
  <si>
    <t>Course Evaluation and Reflection</t>
  </si>
  <si>
    <t>Awards and Recognition</t>
  </si>
  <si>
    <t>Type of Award</t>
  </si>
  <si>
    <t>Creation or Redesign of Courses / Programs</t>
  </si>
  <si>
    <t>Type of Project</t>
  </si>
  <si>
    <t>New or Redesign</t>
  </si>
  <si>
    <t>Role</t>
  </si>
  <si>
    <t># of Contributors</t>
  </si>
  <si>
    <t>Type of Letter</t>
  </si>
  <si>
    <t>Student Academic Project Committee</t>
  </si>
  <si>
    <t>Successful Completion</t>
  </si>
  <si>
    <t>Outside Collaborator</t>
  </si>
  <si>
    <t>Avg. Annual Score</t>
  </si>
  <si>
    <t>Award in Show</t>
  </si>
  <si>
    <t>Creative Works - Visual Arts</t>
  </si>
  <si>
    <t>Creative Works - Theatre Production</t>
  </si>
  <si>
    <t>Multiple Pieces</t>
  </si>
  <si>
    <t>Commission Amount</t>
  </si>
  <si>
    <t>Role in Production</t>
  </si>
  <si>
    <t>Future Adjustments</t>
  </si>
  <si>
    <t>Student Advisement (Career Advancement / Placement)</t>
  </si>
  <si>
    <t>New Techniques</t>
  </si>
  <si>
    <t>Last Updated:</t>
  </si>
  <si>
    <t>Teaching Effectiveness:</t>
  </si>
  <si>
    <t>Scholarly Activities:</t>
  </si>
  <si>
    <t>Service:</t>
  </si>
  <si>
    <t>Please use the tabs below to calculate individual activities.</t>
  </si>
  <si>
    <t>Additional Credentials Outside of Promotion Requirements</t>
  </si>
  <si>
    <t>Awards and Recognitions Related to Research</t>
  </si>
  <si>
    <t>Exhibitions and Exhibit Curation</t>
  </si>
  <si>
    <t>Type of Curation</t>
  </si>
  <si>
    <t>Size of Curation</t>
  </si>
  <si>
    <t>Exhibitor Contribution Level</t>
  </si>
  <si>
    <t>Type of Activity</t>
  </si>
  <si>
    <t>Attendance / Seats Sold</t>
  </si>
  <si>
    <t>Year</t>
  </si>
  <si>
    <t xml:space="preserve">Professional Effectiveness Total: </t>
  </si>
  <si>
    <t>Information Literacy Instruction</t>
  </si>
  <si>
    <t>Reference</t>
  </si>
  <si>
    <t>Collection Management</t>
  </si>
  <si>
    <t>Unique Job Responsibilities</t>
  </si>
  <si>
    <t>Interdepartmental Collaboration</t>
  </si>
  <si>
    <t>Professional Development</t>
  </si>
  <si>
    <t>Type</t>
  </si>
  <si>
    <t>Professional Effectiveness:</t>
  </si>
  <si>
    <t>(for Faculty)</t>
  </si>
  <si>
    <t>(for Librarians)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</si>
</sst>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9"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i/>
      <sz val="11"/>
      <color theme="1"/>
      <name val="Calibri"/>
      <family val="2"/>
      <scheme val="minor"/>
    </font>
    <font>
      <b/>
      <sz val="9"/>
      <color rgb="FF000000"/>
      <name val="Tahoma"/>
      <family val="2"/>
    </font>
    <font>
      <sz val="9"/>
      <color rgb="FF000000"/>
      <name val="Tahoma"/>
      <family val="2"/>
    </font>
    <font>
      <sz val="11"/>
      <color theme="1"/>
      <name val="Calibri"/>
      <family val="2"/>
      <scheme val="minor"/>
    </font>
    <font>
      <sz val="12"/>
      <color theme="1"/>
      <name val="Helvetica"/>
      <family val="2"/>
    </font>
  </fonts>
  <fills count="3">
    <fill>
      <patternFill patternType="none"/>
    </fill>
    <fill>
      <patternFill patternType="gray125"/>
    </fill>
    <fill>
      <patternFill patternType="solid">
        <fgColor theme="4" tint="0.59999389629810485"/>
        <bgColor indexed="64"/>
      </patternFill>
    </fill>
  </fills>
  <borders count="1">
    <border>
      <left/>
      <right/>
      <top/>
      <bottom/>
      <diagonal/>
    </border>
  </borders>
  <cellStyleXfs count="3">
    <xf numFmtId="0" fontId="0" fillId="0" borderId="0"/>
    <xf numFmtId="43" fontId="7" fillId="0" borderId="0" applyFont="0" applyFill="0" applyBorder="0" applyAlignment="0" applyProtection="0"/>
    <xf numFmtId="44" fontId="7" fillId="0" borderId="0" applyFont="0" applyFill="0" applyBorder="0" applyAlignment="0" applyProtection="0"/>
  </cellStyleXfs>
  <cellXfs count="13">
    <xf numFmtId="0" fontId="0" fillId="0" borderId="0" xfId="0"/>
    <xf numFmtId="0" fontId="1" fillId="0" borderId="0" xfId="0" applyFont="1"/>
    <xf numFmtId="0" fontId="4" fillId="0" borderId="0" xfId="0" applyFont="1"/>
    <xf numFmtId="0" fontId="0" fillId="2" borderId="0" xfId="0" applyFill="1"/>
    <xf numFmtId="1" fontId="0" fillId="0" borderId="0" xfId="0" applyNumberFormat="1"/>
    <xf numFmtId="14" fontId="0" fillId="0" borderId="0" xfId="0" applyNumberFormat="1"/>
    <xf numFmtId="0" fontId="0" fillId="0" borderId="0" xfId="0"/>
    <xf numFmtId="0" fontId="4" fillId="0" borderId="0" xfId="0" applyFont="1"/>
    <xf numFmtId="0" fontId="8" fillId="0" borderId="0" xfId="0" applyFont="1"/>
    <xf numFmtId="44" fontId="0" fillId="0" borderId="0" xfId="2" applyFont="1"/>
    <xf numFmtId="43" fontId="0" fillId="0" borderId="0" xfId="1" applyFont="1"/>
    <xf numFmtId="0" fontId="0" fillId="0" borderId="0" xfId="0"/>
    <xf numFmtId="0" fontId="4" fillId="0" borderId="0" xfId="0"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268A4-CCDF-42AC-902A-27FAFC9B98B9}">
  <dimension ref="A1:D8"/>
  <sheetViews>
    <sheetView workbookViewId="0">
      <selection activeCell="D5" sqref="D5"/>
    </sheetView>
  </sheetViews>
  <sheetFormatPr defaultColWidth="8.85546875" defaultRowHeight="15" x14ac:dyDescent="0.25"/>
  <cols>
    <col min="1" max="1" width="27.85546875" customWidth="1"/>
    <col min="2" max="2" width="20.28515625" customWidth="1"/>
  </cols>
  <sheetData>
    <row r="1" spans="1:4" x14ac:dyDescent="0.25">
      <c r="A1" s="1" t="s">
        <v>96</v>
      </c>
      <c r="B1" s="5">
        <v>45874</v>
      </c>
    </row>
    <row r="3" spans="1:4" x14ac:dyDescent="0.25">
      <c r="A3" s="1" t="s">
        <v>97</v>
      </c>
      <c r="B3">
        <f>'Teaching Effectiveness'!B1</f>
        <v>0</v>
      </c>
      <c r="D3" t="s">
        <v>119</v>
      </c>
    </row>
    <row r="4" spans="1:4" s="6" customFormat="1" x14ac:dyDescent="0.25">
      <c r="A4" s="1" t="s">
        <v>118</v>
      </c>
      <c r="B4" s="6">
        <f>'Professional Effectiveness'!B1</f>
        <v>0</v>
      </c>
      <c r="D4" s="6" t="s">
        <v>120</v>
      </c>
    </row>
    <row r="5" spans="1:4" x14ac:dyDescent="0.25">
      <c r="A5" s="1" t="s">
        <v>98</v>
      </c>
      <c r="B5" s="4">
        <f>Scholarly!B1</f>
        <v>0</v>
      </c>
    </row>
    <row r="6" spans="1:4" x14ac:dyDescent="0.25">
      <c r="A6" s="1" t="s">
        <v>99</v>
      </c>
      <c r="B6">
        <f>Service!B1</f>
        <v>0</v>
      </c>
    </row>
    <row r="8" spans="1:4" x14ac:dyDescent="0.25">
      <c r="A8" s="1" t="s">
        <v>100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5"/>
  <sheetViews>
    <sheetView topLeftCell="A7" workbookViewId="0">
      <selection activeCell="C17" sqref="C17"/>
    </sheetView>
  </sheetViews>
  <sheetFormatPr defaultColWidth="8.85546875" defaultRowHeight="15" x14ac:dyDescent="0.25"/>
  <cols>
    <col min="1" max="1" width="27.42578125" bestFit="1" customWidth="1"/>
    <col min="2" max="2" width="12.28515625" bestFit="1" customWidth="1"/>
    <col min="3" max="3" width="20.28515625" bestFit="1" customWidth="1"/>
    <col min="4" max="4" width="16" bestFit="1" customWidth="1"/>
    <col min="5" max="5" width="21.7109375" bestFit="1" customWidth="1"/>
    <col min="6" max="6" width="21.42578125" bestFit="1" customWidth="1"/>
    <col min="7" max="7" width="10.28515625" bestFit="1" customWidth="1"/>
  </cols>
  <sheetData>
    <row r="1" spans="1:7" x14ac:dyDescent="0.25">
      <c r="A1" s="1" t="s">
        <v>65</v>
      </c>
      <c r="B1">
        <f>B4+B24+B42+B51+B60+B33+B69+B14</f>
        <v>0</v>
      </c>
    </row>
    <row r="3" spans="1:7" x14ac:dyDescent="0.25">
      <c r="A3" s="1" t="s">
        <v>66</v>
      </c>
    </row>
    <row r="4" spans="1:7" x14ac:dyDescent="0.25">
      <c r="A4" t="s">
        <v>2</v>
      </c>
      <c r="B4">
        <f>SUM(G7:G10)</f>
        <v>0</v>
      </c>
    </row>
    <row r="6" spans="1:7" x14ac:dyDescent="0.25">
      <c r="A6" s="2" t="s">
        <v>8</v>
      </c>
      <c r="B6" s="2" t="s">
        <v>109</v>
      </c>
      <c r="C6" s="2" t="s">
        <v>67</v>
      </c>
      <c r="D6" s="2" t="s">
        <v>68</v>
      </c>
      <c r="E6" s="2" t="s">
        <v>69</v>
      </c>
      <c r="F6" s="2" t="s">
        <v>93</v>
      </c>
      <c r="G6" s="2" t="s">
        <v>9</v>
      </c>
    </row>
    <row r="7" spans="1:7" x14ac:dyDescent="0.25">
      <c r="G7" t="str">
        <f t="shared" ref="G7:G9" si="0">IF(ISBLANK(A7), "", IF(C7="Certification w Exam",10,IF(C7="Training",5,IF(C7="Conference",5,IF(C7="Informal",0,0))))+IF(ISBLANK(D7),0,D7)+IF(ISBLANK(E7),0,E7)+IF(ISBLANK(F7),0,F7))</f>
        <v/>
      </c>
    </row>
    <row r="8" spans="1:7" x14ac:dyDescent="0.25">
      <c r="G8" t="str">
        <f t="shared" si="0"/>
        <v/>
      </c>
    </row>
    <row r="9" spans="1:7" x14ac:dyDescent="0.25">
      <c r="G9" t="str">
        <f t="shared" si="0"/>
        <v/>
      </c>
    </row>
    <row r="10" spans="1:7" x14ac:dyDescent="0.25">
      <c r="G10" t="str">
        <f>IF(ISBLANK(A10), "", IF(C10="Certification w Exam",10,IF(C10="Training",5,IF(C10="Conference",5,IF(C10="Informal",0,0)))+IF(D10="Yes",10,0)+IF(E10="Yes",10,0)+IF(F10="yes",10,0)))</f>
        <v/>
      </c>
    </row>
    <row r="11" spans="1:7" x14ac:dyDescent="0.25">
      <c r="A11" s="3"/>
      <c r="B11" s="3"/>
      <c r="C11" s="3"/>
      <c r="D11" s="3"/>
      <c r="E11" s="3"/>
      <c r="F11" s="3"/>
      <c r="G11" s="3"/>
    </row>
    <row r="13" spans="1:7" x14ac:dyDescent="0.25">
      <c r="A13" s="1" t="s">
        <v>101</v>
      </c>
    </row>
    <row r="14" spans="1:7" x14ac:dyDescent="0.25">
      <c r="A14" t="s">
        <v>2</v>
      </c>
      <c r="B14">
        <f>SUM(C17:C20)</f>
        <v>0</v>
      </c>
    </row>
    <row r="16" spans="1:7" x14ac:dyDescent="0.25">
      <c r="A16" s="2" t="s">
        <v>8</v>
      </c>
      <c r="B16" s="2" t="s">
        <v>109</v>
      </c>
      <c r="C16" s="2" t="s">
        <v>9</v>
      </c>
      <c r="D16" s="2"/>
      <c r="E16" s="2"/>
      <c r="F16" s="2"/>
      <c r="G16" s="2"/>
    </row>
    <row r="17" spans="1:7" x14ac:dyDescent="0.25">
      <c r="C17" t="str">
        <f>IF(ISBLANK(A17),"",50)</f>
        <v/>
      </c>
    </row>
    <row r="18" spans="1:7" x14ac:dyDescent="0.25">
      <c r="C18" t="str">
        <f t="shared" ref="C18:C20" si="1">IF(ISBLANK(A18),"",50)</f>
        <v/>
      </c>
    </row>
    <row r="19" spans="1:7" x14ac:dyDescent="0.25">
      <c r="C19" t="str">
        <f t="shared" si="1"/>
        <v/>
      </c>
    </row>
    <row r="20" spans="1:7" x14ac:dyDescent="0.25">
      <c r="C20" t="str">
        <f t="shared" si="1"/>
        <v/>
      </c>
    </row>
    <row r="21" spans="1:7" x14ac:dyDescent="0.25">
      <c r="A21" s="3"/>
      <c r="B21" s="3"/>
      <c r="C21" s="3"/>
      <c r="D21" s="3"/>
      <c r="E21" s="3"/>
      <c r="F21" s="3"/>
      <c r="G21" s="3"/>
    </row>
    <row r="23" spans="1:7" x14ac:dyDescent="0.25">
      <c r="A23" s="1" t="s">
        <v>71</v>
      </c>
    </row>
    <row r="24" spans="1:7" x14ac:dyDescent="0.25">
      <c r="A24" t="s">
        <v>2</v>
      </c>
      <c r="B24">
        <f>SUM(G27:G29)</f>
        <v>0</v>
      </c>
    </row>
    <row r="26" spans="1:7" x14ac:dyDescent="0.25">
      <c r="A26" s="2" t="s">
        <v>8</v>
      </c>
      <c r="B26" s="2" t="s">
        <v>109</v>
      </c>
      <c r="C26" s="2" t="s">
        <v>73</v>
      </c>
      <c r="D26" s="2" t="s">
        <v>72</v>
      </c>
      <c r="E26" s="2" t="s">
        <v>69</v>
      </c>
      <c r="F26" s="2" t="s">
        <v>70</v>
      </c>
      <c r="G26" s="2" t="s">
        <v>9</v>
      </c>
    </row>
    <row r="27" spans="1:7" x14ac:dyDescent="0.25">
      <c r="G27" t="str">
        <f>IF(ISBLANK(A27),"",(IF(C27="Teaching",100,IF(C27="Design",100,0))*(D27/100))+IF(ISBLANK(E27),0,E27)+IF(ISBLANK(F27),0,F27))</f>
        <v/>
      </c>
    </row>
    <row r="28" spans="1:7" x14ac:dyDescent="0.25">
      <c r="G28" t="str">
        <f t="shared" ref="G28:G29" si="2">IF(ISBLANK(A28),"",(IF(C28="Teaching",100,IF(C28="Design",100,0))*(D28/100))+IF(ISBLANK(E28),0,E28)+IF(ISBLANK(F28),0,F28))</f>
        <v/>
      </c>
    </row>
    <row r="29" spans="1:7" x14ac:dyDescent="0.25">
      <c r="G29" t="str">
        <f t="shared" si="2"/>
        <v/>
      </c>
    </row>
    <row r="30" spans="1:7" x14ac:dyDescent="0.25">
      <c r="A30" s="3"/>
      <c r="B30" s="3"/>
      <c r="C30" s="3"/>
      <c r="D30" s="3"/>
      <c r="E30" s="3"/>
      <c r="F30" s="3"/>
      <c r="G30" s="3"/>
    </row>
    <row r="32" spans="1:7" x14ac:dyDescent="0.25">
      <c r="A32" s="1" t="s">
        <v>74</v>
      </c>
    </row>
    <row r="33" spans="1:7" x14ac:dyDescent="0.25">
      <c r="A33" t="s">
        <v>2</v>
      </c>
      <c r="B33">
        <f>SUM(F36:F38)</f>
        <v>0</v>
      </c>
    </row>
    <row r="35" spans="1:7" x14ac:dyDescent="0.25">
      <c r="A35" s="2" t="s">
        <v>8</v>
      </c>
      <c r="B35" s="2" t="s">
        <v>109</v>
      </c>
      <c r="C35" s="2" t="s">
        <v>86</v>
      </c>
      <c r="D35" s="2" t="s">
        <v>69</v>
      </c>
      <c r="E35" s="2" t="s">
        <v>70</v>
      </c>
      <c r="F35" s="2" t="s">
        <v>9</v>
      </c>
    </row>
    <row r="36" spans="1:7" x14ac:dyDescent="0.25">
      <c r="F36" t="str">
        <f>IF(ISBLANK(A36),"",D36+E36)</f>
        <v/>
      </c>
    </row>
    <row r="37" spans="1:7" x14ac:dyDescent="0.25">
      <c r="F37" t="str">
        <f t="shared" ref="F37:F38" si="3">IF(ISBLANK(A37),"",D37+E37)</f>
        <v/>
      </c>
    </row>
    <row r="38" spans="1:7" x14ac:dyDescent="0.25">
      <c r="F38" t="str">
        <f t="shared" si="3"/>
        <v/>
      </c>
    </row>
    <row r="39" spans="1:7" x14ac:dyDescent="0.25">
      <c r="A39" s="3"/>
      <c r="B39" s="3"/>
      <c r="C39" s="3"/>
      <c r="D39" s="3"/>
      <c r="E39" s="3"/>
      <c r="F39" s="3"/>
      <c r="G39" s="3"/>
    </row>
    <row r="41" spans="1:7" x14ac:dyDescent="0.25">
      <c r="A41" s="1" t="s">
        <v>75</v>
      </c>
    </row>
    <row r="42" spans="1:7" x14ac:dyDescent="0.25">
      <c r="A42" t="s">
        <v>2</v>
      </c>
      <c r="B42">
        <f>SUM(D45:D47)</f>
        <v>0</v>
      </c>
    </row>
    <row r="44" spans="1:7" x14ac:dyDescent="0.25">
      <c r="A44" s="2" t="s">
        <v>8</v>
      </c>
      <c r="B44" s="2" t="s">
        <v>109</v>
      </c>
      <c r="C44" s="2" t="s">
        <v>76</v>
      </c>
      <c r="D44" s="2" t="s">
        <v>9</v>
      </c>
      <c r="E44" s="2"/>
      <c r="F44" s="2"/>
    </row>
    <row r="45" spans="1:7" x14ac:dyDescent="0.25">
      <c r="D45">
        <f>IF(ISBLANK(A44), "", IF(C44="Student",5,IF(C44="University",50,IF(C44="Outside University",100,0))))</f>
        <v>0</v>
      </c>
    </row>
    <row r="46" spans="1:7" x14ac:dyDescent="0.25">
      <c r="D46" t="str">
        <f>IF(ISBLANK(A45), "", IF(C45="Student",5,IF(C45="University",50,IF(C45="Outside University",100,0))))</f>
        <v/>
      </c>
    </row>
    <row r="47" spans="1:7" x14ac:dyDescent="0.25">
      <c r="D47" t="str">
        <f>IF(ISBLANK(A46), "", IF(C46="Student",5,IF(C46="University",50,IF(C46="Outside University",100,0))))</f>
        <v/>
      </c>
    </row>
    <row r="48" spans="1:7" x14ac:dyDescent="0.25">
      <c r="A48" s="3"/>
      <c r="B48" s="3"/>
      <c r="C48" s="3"/>
      <c r="D48" s="3"/>
      <c r="E48" s="3"/>
      <c r="F48" s="3"/>
      <c r="G48" s="3"/>
    </row>
    <row r="50" spans="1:7" x14ac:dyDescent="0.25">
      <c r="A50" s="1" t="s">
        <v>77</v>
      </c>
    </row>
    <row r="51" spans="1:7" x14ac:dyDescent="0.25">
      <c r="A51" t="s">
        <v>2</v>
      </c>
      <c r="B51">
        <f>SUM(G54:G56)</f>
        <v>0</v>
      </c>
    </row>
    <row r="53" spans="1:7" x14ac:dyDescent="0.25">
      <c r="A53" s="2" t="s">
        <v>8</v>
      </c>
      <c r="B53" s="2" t="s">
        <v>109</v>
      </c>
      <c r="C53" s="2" t="s">
        <v>78</v>
      </c>
      <c r="D53" s="2" t="s">
        <v>79</v>
      </c>
      <c r="E53" s="2" t="s">
        <v>81</v>
      </c>
      <c r="F53" s="2" t="s">
        <v>80</v>
      </c>
      <c r="G53" s="2" t="s">
        <v>9</v>
      </c>
    </row>
    <row r="54" spans="1:7" x14ac:dyDescent="0.25">
      <c r="G54" t="str">
        <f>IF(ISBLANK(A54), "",(IF(C54="Program",50,IF(C54="Course",100,0))*IF(D54="New",1,IF(D54="Official Redesign",0.75,IF(D54="Unofficial Redesign",0.5,0)))*IF(F54="Program Lead",1,IF(F54="Course Lead",1,IF(F54="Course Anchor",1,IF(F54="Contributor",0.5,0)))))/IF(E54&gt;0,E54,1))</f>
        <v/>
      </c>
    </row>
    <row r="55" spans="1:7" x14ac:dyDescent="0.25">
      <c r="G55" t="str">
        <f t="shared" ref="G55:G56" si="4">IF(ISBLANK(A55), "",(IF(C55="Program",50,IF(C55="Course",100,0))*IF(D55="New",1,IF(D55="Official Redesign",0.75,IF(D55="Unofficial Redesign",0.5,0)))*IF(F55="Program Lead",1,IF(F55="Course Lead",1,IF(F55="Course Anchor",1,IF(F55="Contributor",0.5,0)))))/IF(E55&gt;0,E55,1))</f>
        <v/>
      </c>
    </row>
    <row r="56" spans="1:7" x14ac:dyDescent="0.25">
      <c r="G56" t="str">
        <f t="shared" si="4"/>
        <v/>
      </c>
    </row>
    <row r="57" spans="1:7" x14ac:dyDescent="0.25">
      <c r="A57" s="3"/>
      <c r="B57" s="3"/>
      <c r="C57" s="3"/>
      <c r="D57" s="3"/>
      <c r="E57" s="3"/>
      <c r="F57" s="3"/>
      <c r="G57" s="3"/>
    </row>
    <row r="59" spans="1:7" x14ac:dyDescent="0.25">
      <c r="A59" s="1" t="s">
        <v>94</v>
      </c>
    </row>
    <row r="60" spans="1:7" x14ac:dyDescent="0.25">
      <c r="A60" t="s">
        <v>2</v>
      </c>
      <c r="B60">
        <f>SUM(D63:D65)</f>
        <v>0</v>
      </c>
    </row>
    <row r="62" spans="1:7" x14ac:dyDescent="0.25">
      <c r="A62" s="2" t="s">
        <v>8</v>
      </c>
      <c r="B62" s="2" t="s">
        <v>109</v>
      </c>
      <c r="C62" s="2" t="s">
        <v>82</v>
      </c>
      <c r="D62" s="2" t="s">
        <v>9</v>
      </c>
      <c r="E62" s="2"/>
      <c r="F62" s="2"/>
    </row>
    <row r="63" spans="1:7" x14ac:dyDescent="0.25">
      <c r="D63" t="str">
        <f>IF(ISBLANK(A63), "",IF(C63="Recommendation for Student",10,IF(C63="Successful Placement",30,0)))</f>
        <v/>
      </c>
    </row>
    <row r="64" spans="1:7" x14ac:dyDescent="0.25">
      <c r="D64" t="str">
        <f t="shared" ref="D64:D65" si="5">IF(ISBLANK(A64), "",IF(C64="Recommendation for Student",10,IF(C64="Successful Placement",30,0)))</f>
        <v/>
      </c>
    </row>
    <row r="65" spans="1:7" x14ac:dyDescent="0.25">
      <c r="D65" t="str">
        <f t="shared" si="5"/>
        <v/>
      </c>
    </row>
    <row r="66" spans="1:7" x14ac:dyDescent="0.25">
      <c r="A66" s="3"/>
      <c r="B66" s="3"/>
      <c r="C66" s="3"/>
      <c r="D66" s="3"/>
      <c r="E66" s="3"/>
      <c r="F66" s="3"/>
      <c r="G66" s="3"/>
    </row>
    <row r="68" spans="1:7" x14ac:dyDescent="0.25">
      <c r="A68" s="1" t="s">
        <v>83</v>
      </c>
    </row>
    <row r="69" spans="1:7" x14ac:dyDescent="0.25">
      <c r="A69" t="s">
        <v>2</v>
      </c>
      <c r="B69">
        <f>SUM(G72:G74)</f>
        <v>0</v>
      </c>
    </row>
    <row r="71" spans="1:7" x14ac:dyDescent="0.25">
      <c r="A71" s="2" t="s">
        <v>8</v>
      </c>
      <c r="B71" s="2" t="s">
        <v>109</v>
      </c>
      <c r="C71" s="2" t="s">
        <v>78</v>
      </c>
      <c r="D71" s="2" t="s">
        <v>80</v>
      </c>
      <c r="E71" s="2" t="s">
        <v>84</v>
      </c>
      <c r="F71" s="2" t="s">
        <v>85</v>
      </c>
      <c r="G71" s="2" t="s">
        <v>9</v>
      </c>
    </row>
    <row r="72" spans="1:7" x14ac:dyDescent="0.25">
      <c r="G72" t="str">
        <f>IF(ISBLANK(A72), "",(IF(C72="Dissertation",100,IF(C72="Thesis",50,IF(C72="Capstone",10,0)))*IF(D72="Chair",1,IF(D72="Member",0.5,0))*IF(E72="Yes",1,IF(E72="No",0.25,0)))+IF(F72="Yes",50,0))</f>
        <v/>
      </c>
    </row>
    <row r="73" spans="1:7" x14ac:dyDescent="0.25">
      <c r="G73" t="str">
        <f t="shared" ref="G73:G74" si="6">IF(ISBLANK(A73), "",(IF(C73="Dissertation",100,IF(C73="Thesis",50,IF(C73="Capstone",10,0)))*IF(D73="Chair",1,IF(D73="Member",0.5,0))*IF(E73="Yes",1,IF(E73="No",0.25,0)))+IF(F73="Yes",50,0))</f>
        <v/>
      </c>
    </row>
    <row r="74" spans="1:7" x14ac:dyDescent="0.25">
      <c r="G74" t="str">
        <f t="shared" si="6"/>
        <v/>
      </c>
    </row>
    <row r="75" spans="1:7" x14ac:dyDescent="0.25">
      <c r="A75" s="3"/>
      <c r="B75" s="3"/>
      <c r="C75" s="3"/>
      <c r="D75" s="3"/>
      <c r="E75" s="3"/>
      <c r="F75" s="3"/>
      <c r="G75" s="3"/>
    </row>
  </sheetData>
  <dataValidations count="23">
    <dataValidation type="list" allowBlank="1" showInputMessage="1" showErrorMessage="1" sqref="F10 F47" xr:uid="{00000000-0002-0000-0000-000000000000}">
      <formula1>"1, 2, 3, 4, 5, Other"</formula1>
    </dataValidation>
    <dataValidation type="list" allowBlank="1" showInputMessage="1" showErrorMessage="1" sqref="E47 E37:E38 E10 F55:F56" xr:uid="{00000000-0002-0000-0000-000001000000}">
      <formula1>"International, National, Regional, State, Local"</formula1>
    </dataValidation>
    <dataValidation type="list" allowBlank="1" showInputMessage="1" showErrorMessage="1" sqref="D10" xr:uid="{00000000-0002-0000-0000-000002000000}">
      <formula1>"Peer-Review, Editor / Invite, Self-Published"</formula1>
    </dataValidation>
    <dataValidation type="list" allowBlank="1" showInputMessage="1" showErrorMessage="1" sqref="C64:C65 C73:C74 C28:C29 C46:C47 C55:C56 C37:D38 C10" xr:uid="{00000000-0002-0000-0000-000003000000}">
      <formula1>"Book,Book Chapter,Journal,Conference Proceedings"</formula1>
    </dataValidation>
    <dataValidation type="list" allowBlank="1" showInputMessage="1" showErrorMessage="1" sqref="C7:C9" xr:uid="{00000000-0002-0000-0000-000004000000}">
      <formula1>"Certification w Exam,Training,Conference,Informal"</formula1>
    </dataValidation>
    <dataValidation type="list" allowBlank="1" showInputMessage="1" showErrorMessage="1" sqref="E72:F72" xr:uid="{00000000-0002-0000-0000-000005000000}">
      <formula1>"Yes,No"</formula1>
    </dataValidation>
    <dataValidation type="list" allowBlank="1" showInputMessage="1" showErrorMessage="1" sqref="C27" xr:uid="{00000000-0002-0000-0000-000006000000}">
      <formula1>"Design,Teaching"</formula1>
    </dataValidation>
    <dataValidation type="whole" operator="greaterThan" allowBlank="1" showInputMessage="1" showErrorMessage="1" sqref="D27:D29 D17:D19" xr:uid="{00000000-0002-0000-0000-000007000000}">
      <formula1>0</formula1>
    </dataValidation>
    <dataValidation type="list" allowBlank="1" showInputMessage="1" showErrorMessage="1" sqref="C45" xr:uid="{00000000-0002-0000-0000-000008000000}">
      <formula1>"Student,University,Outside University"</formula1>
    </dataValidation>
    <dataValidation type="list" allowBlank="1" showInputMessage="1" showErrorMessage="1" sqref="C54" xr:uid="{00000000-0002-0000-0000-000009000000}">
      <formula1>"Program,Course"</formula1>
    </dataValidation>
    <dataValidation type="list" allowBlank="1" showInputMessage="1" showErrorMessage="1" sqref="D54" xr:uid="{00000000-0002-0000-0000-00000A000000}">
      <formula1>"New,Official Redesign,Unofficial Redesign"</formula1>
    </dataValidation>
    <dataValidation type="whole" allowBlank="1" showInputMessage="1" showErrorMessage="1" sqref="E54" xr:uid="{00000000-0002-0000-0000-00000B000000}">
      <formula1>1</formula1>
      <formula2>4</formula2>
    </dataValidation>
    <dataValidation type="list" allowBlank="1" showInputMessage="1" showErrorMessage="1" sqref="F54" xr:uid="{00000000-0002-0000-0000-00000C000000}">
      <formula1>"Program Lead,Course Lead,Course Anchor,Contributor"</formula1>
    </dataValidation>
    <dataValidation type="list" allowBlank="1" showInputMessage="1" showErrorMessage="1" sqref="C63" xr:uid="{00000000-0002-0000-0000-00000D000000}">
      <formula1>"Recommendation for Student,Successful Placement"</formula1>
    </dataValidation>
    <dataValidation type="list" allowBlank="1" showInputMessage="1" showErrorMessage="1" sqref="C72" xr:uid="{00000000-0002-0000-0000-00000E000000}">
      <formula1>"Dissertation,Thesis,Capstone"</formula1>
    </dataValidation>
    <dataValidation type="list" allowBlank="1" showInputMessage="1" showErrorMessage="1" sqref="D72" xr:uid="{00000000-0002-0000-0000-00000F000000}">
      <formula1>"Chair,Member"</formula1>
    </dataValidation>
    <dataValidation type="decimal" allowBlank="1" showInputMessage="1" showErrorMessage="1" sqref="C36" xr:uid="{00000000-0002-0000-0000-000010000000}">
      <formula1>0</formula1>
      <formula2>5</formula2>
    </dataValidation>
    <dataValidation type="whole" allowBlank="1" showInputMessage="1" showErrorMessage="1" promptTitle="Variable Value" prompt="Please rate the item on a scale of 0-20" sqref="D36" xr:uid="{00000000-0002-0000-0000-000011000000}">
      <formula1>0</formula1>
      <formula2>30</formula2>
    </dataValidation>
    <dataValidation type="whole" allowBlank="1" showInputMessage="1" showErrorMessage="1" promptTitle="Variable Value" prompt="Please rate the item on a scale of 0-30" sqref="E36" xr:uid="{00000000-0002-0000-0000-000012000000}">
      <formula1>0</formula1>
      <formula2>20</formula2>
    </dataValidation>
    <dataValidation type="whole" allowBlank="1" showInputMessage="1" showErrorMessage="1" promptTitle="Variable Value" prompt="Please rate the item on a scale of 1-10" sqref="D8:F9" xr:uid="{98104D07-A460-436E-9801-DC06620E38B8}">
      <formula1>0</formula1>
      <formula2>10</formula2>
    </dataValidation>
    <dataValidation type="whole" allowBlank="1" showInputMessage="1" showErrorMessage="1" promptTitle="Variable Value" prompt="Please rate the item on a scale of 0-20" sqref="E27:E29" xr:uid="{B8D76CDF-F880-47E3-B169-2C7287184F32}">
      <formula1>0</formula1>
      <formula2>20</formula2>
    </dataValidation>
    <dataValidation type="whole" allowBlank="1" showInputMessage="1" showErrorMessage="1" promptTitle="Variable Value" prompt="Please rate the item on a scale of 0-30" sqref="F27:F29" xr:uid="{D750C411-5831-42C0-864E-CF5A1035854F}">
      <formula1>0</formula1>
      <formula2>30</formula2>
    </dataValidation>
    <dataValidation type="whole" allowBlank="1" showInputMessage="1" showErrorMessage="1" promptTitle="Variable Value" prompt="Please rate the item on a scale of 0-10" sqref="D7:F7" xr:uid="{C3D1F6B0-FAE9-485F-9E8E-EB9C9D44B565}">
      <formula1>0</formula1>
      <formula2>10</formula2>
    </dataValidation>
  </dataValidations>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540AC-971D-4C5A-99CE-3AA5EECE1515}">
  <dimension ref="A1:G55"/>
  <sheetViews>
    <sheetView tabSelected="1" topLeftCell="A43" workbookViewId="0">
      <selection activeCell="B1" sqref="B1"/>
    </sheetView>
  </sheetViews>
  <sheetFormatPr defaultColWidth="8.85546875" defaultRowHeight="15" x14ac:dyDescent="0.25"/>
  <cols>
    <col min="1" max="1" width="35.42578125" style="6" customWidth="1"/>
    <col min="2" max="2" width="12.28515625" style="6" bestFit="1" customWidth="1"/>
    <col min="3" max="3" width="20.28515625" style="6" bestFit="1" customWidth="1"/>
    <col min="4" max="4" width="16" style="6" bestFit="1" customWidth="1"/>
    <col min="5" max="5" width="21.7109375" style="6" bestFit="1" customWidth="1"/>
    <col min="6" max="6" width="21.42578125" style="6" bestFit="1" customWidth="1"/>
    <col min="7" max="7" width="10.28515625" style="6" bestFit="1" customWidth="1"/>
    <col min="8" max="16384" width="8.85546875" style="6"/>
  </cols>
  <sheetData>
    <row r="1" spans="1:7" x14ac:dyDescent="0.25">
      <c r="A1" s="1" t="s">
        <v>110</v>
      </c>
      <c r="B1" s="6">
        <f>B4+B22+B40+B31+B13+B49</f>
        <v>0</v>
      </c>
    </row>
    <row r="3" spans="1:7" x14ac:dyDescent="0.25">
      <c r="A3" s="1" t="s">
        <v>111</v>
      </c>
    </row>
    <row r="4" spans="1:7" x14ac:dyDescent="0.25">
      <c r="A4" s="6" t="s">
        <v>2</v>
      </c>
      <c r="B4" s="6">
        <f>SUM(E7:E9)</f>
        <v>0</v>
      </c>
    </row>
    <row r="6" spans="1:7" x14ac:dyDescent="0.25">
      <c r="A6" s="7" t="s">
        <v>8</v>
      </c>
      <c r="B6" s="7" t="s">
        <v>109</v>
      </c>
      <c r="C6" s="7" t="s">
        <v>69</v>
      </c>
      <c r="D6" s="7" t="s">
        <v>70</v>
      </c>
      <c r="E6" s="7" t="s">
        <v>9</v>
      </c>
      <c r="F6" s="7"/>
      <c r="G6" s="7"/>
    </row>
    <row r="7" spans="1:7" x14ac:dyDescent="0.25">
      <c r="E7" s="6" t="str">
        <f>IF(ISBLANK(A7),"",C7+D7)</f>
        <v/>
      </c>
    </row>
    <row r="8" spans="1:7" x14ac:dyDescent="0.25">
      <c r="E8" s="6" t="str">
        <f t="shared" ref="E8:E9" si="0">IF(ISBLANK(A8),"",C8+D8)</f>
        <v/>
      </c>
    </row>
    <row r="9" spans="1:7" x14ac:dyDescent="0.25">
      <c r="E9" s="6" t="str">
        <f t="shared" si="0"/>
        <v/>
      </c>
    </row>
    <row r="10" spans="1:7" x14ac:dyDescent="0.25">
      <c r="A10" s="3"/>
      <c r="B10" s="3"/>
      <c r="C10" s="3"/>
      <c r="D10" s="3"/>
      <c r="E10" s="3"/>
      <c r="F10" s="3"/>
      <c r="G10" s="3"/>
    </row>
    <row r="12" spans="1:7" x14ac:dyDescent="0.25">
      <c r="A12" s="1" t="s">
        <v>112</v>
      </c>
    </row>
    <row r="13" spans="1:7" x14ac:dyDescent="0.25">
      <c r="A13" s="6" t="s">
        <v>2</v>
      </c>
      <c r="B13" s="6">
        <f>SUM(E16:E18)</f>
        <v>0</v>
      </c>
    </row>
    <row r="15" spans="1:7" x14ac:dyDescent="0.25">
      <c r="A15" s="7" t="s">
        <v>8</v>
      </c>
      <c r="B15" s="7" t="s">
        <v>109</v>
      </c>
      <c r="C15" s="7" t="s">
        <v>69</v>
      </c>
      <c r="D15" s="7" t="s">
        <v>70</v>
      </c>
      <c r="E15" s="7" t="s">
        <v>9</v>
      </c>
      <c r="F15" s="7"/>
      <c r="G15" s="7"/>
    </row>
    <row r="16" spans="1:7" x14ac:dyDescent="0.25">
      <c r="E16" s="6" t="str">
        <f>IF(ISBLANK(A16),"",C16+D16)</f>
        <v/>
      </c>
    </row>
    <row r="17" spans="1:7" x14ac:dyDescent="0.25">
      <c r="E17" s="6" t="str">
        <f t="shared" ref="E17:E18" si="1">IF(ISBLANK(A17),"",C17+D17)</f>
        <v/>
      </c>
    </row>
    <row r="18" spans="1:7" x14ac:dyDescent="0.25">
      <c r="E18" s="6" t="str">
        <f t="shared" si="1"/>
        <v/>
      </c>
    </row>
    <row r="19" spans="1:7" x14ac:dyDescent="0.25">
      <c r="A19" s="3"/>
      <c r="B19" s="3"/>
      <c r="C19" s="3"/>
      <c r="D19" s="3"/>
      <c r="E19" s="3"/>
      <c r="F19" s="3"/>
      <c r="G19" s="3"/>
    </row>
    <row r="21" spans="1:7" x14ac:dyDescent="0.25">
      <c r="A21" s="1" t="s">
        <v>113</v>
      </c>
    </row>
    <row r="22" spans="1:7" x14ac:dyDescent="0.25">
      <c r="A22" s="6" t="s">
        <v>2</v>
      </c>
      <c r="B22" s="6">
        <f>SUM(E25:E27)</f>
        <v>0</v>
      </c>
    </row>
    <row r="24" spans="1:7" x14ac:dyDescent="0.25">
      <c r="A24" s="7" t="s">
        <v>8</v>
      </c>
      <c r="B24" s="7" t="s">
        <v>109</v>
      </c>
      <c r="C24" s="7" t="s">
        <v>69</v>
      </c>
      <c r="D24" s="7" t="s">
        <v>70</v>
      </c>
      <c r="E24" s="7" t="s">
        <v>9</v>
      </c>
      <c r="F24" s="7"/>
      <c r="G24" s="7"/>
    </row>
    <row r="25" spans="1:7" x14ac:dyDescent="0.25">
      <c r="E25" s="6" t="str">
        <f>IF(ISBLANK(A25),"",C25+D25)</f>
        <v/>
      </c>
    </row>
    <row r="26" spans="1:7" x14ac:dyDescent="0.25">
      <c r="E26" s="6" t="str">
        <f t="shared" ref="E26:E27" si="2">IF(ISBLANK(A26),"",C26+D26)</f>
        <v/>
      </c>
    </row>
    <row r="27" spans="1:7" x14ac:dyDescent="0.25">
      <c r="E27" s="6" t="str">
        <f t="shared" si="2"/>
        <v/>
      </c>
    </row>
    <row r="28" spans="1:7" x14ac:dyDescent="0.25">
      <c r="A28" s="3"/>
      <c r="B28" s="3"/>
      <c r="C28" s="3"/>
      <c r="D28" s="3"/>
      <c r="E28" s="3"/>
      <c r="F28" s="3"/>
      <c r="G28" s="3"/>
    </row>
    <row r="30" spans="1:7" x14ac:dyDescent="0.25">
      <c r="A30" s="1" t="s">
        <v>114</v>
      </c>
    </row>
    <row r="31" spans="1:7" x14ac:dyDescent="0.25">
      <c r="A31" s="6" t="s">
        <v>2</v>
      </c>
      <c r="B31" s="6">
        <f>SUM(E34:E36)</f>
        <v>0</v>
      </c>
    </row>
    <row r="33" spans="1:7" x14ac:dyDescent="0.25">
      <c r="A33" s="7" t="s">
        <v>8</v>
      </c>
      <c r="B33" s="7" t="s">
        <v>109</v>
      </c>
      <c r="C33" s="7" t="s">
        <v>69</v>
      </c>
      <c r="D33" s="7" t="s">
        <v>70</v>
      </c>
      <c r="E33" s="7" t="s">
        <v>9</v>
      </c>
      <c r="F33" s="7"/>
    </row>
    <row r="34" spans="1:7" x14ac:dyDescent="0.25">
      <c r="E34" s="6" t="str">
        <f>IF(ISBLANK(A34),"",C34+D34)</f>
        <v/>
      </c>
      <c r="F34" s="6" t="str">
        <f>IF(ISBLANK(A34),"",D34+E34)</f>
        <v/>
      </c>
    </row>
    <row r="35" spans="1:7" x14ac:dyDescent="0.25">
      <c r="E35" s="6" t="str">
        <f t="shared" ref="E35:E36" si="3">IF(ISBLANK(A35),"",C35+D35)</f>
        <v/>
      </c>
      <c r="F35" s="6" t="str">
        <f t="shared" ref="F35:F36" si="4">IF(ISBLANK(A35),"",D35+E35)</f>
        <v/>
      </c>
    </row>
    <row r="36" spans="1:7" x14ac:dyDescent="0.25">
      <c r="E36" s="6" t="str">
        <f t="shared" si="3"/>
        <v/>
      </c>
      <c r="F36" s="6" t="str">
        <f t="shared" si="4"/>
        <v/>
      </c>
    </row>
    <row r="37" spans="1:7" x14ac:dyDescent="0.25">
      <c r="A37" s="3"/>
      <c r="B37" s="3"/>
      <c r="C37" s="3"/>
      <c r="D37" s="3"/>
      <c r="E37" s="3"/>
      <c r="F37" s="3"/>
      <c r="G37" s="3"/>
    </row>
    <row r="39" spans="1:7" x14ac:dyDescent="0.25">
      <c r="A39" s="1" t="s">
        <v>115</v>
      </c>
    </row>
    <row r="40" spans="1:7" x14ac:dyDescent="0.25">
      <c r="A40" s="6" t="s">
        <v>2</v>
      </c>
      <c r="B40" s="6">
        <f>SUM(F43:F45)</f>
        <v>0</v>
      </c>
    </row>
    <row r="42" spans="1:7" x14ac:dyDescent="0.25">
      <c r="A42" s="7" t="s">
        <v>8</v>
      </c>
      <c r="B42" s="7" t="s">
        <v>109</v>
      </c>
      <c r="C42" s="7" t="s">
        <v>80</v>
      </c>
      <c r="D42" s="7" t="s">
        <v>69</v>
      </c>
      <c r="E42" s="7" t="s">
        <v>70</v>
      </c>
      <c r="F42" s="7" t="s">
        <v>9</v>
      </c>
    </row>
    <row r="43" spans="1:7" x14ac:dyDescent="0.25">
      <c r="F43" s="6" t="str">
        <f>IF(ISBLANK(A43),"",IF(C43="Primary / Lead",50+D43+E43,25+D43+E43))</f>
        <v/>
      </c>
    </row>
    <row r="44" spans="1:7" x14ac:dyDescent="0.25">
      <c r="F44" s="6" t="str">
        <f t="shared" ref="F44:F45" si="5">IF(ISBLANK(A44),"",IF(C44="Primary / Lead",50+D44+E44,25+D44+E44))</f>
        <v/>
      </c>
    </row>
    <row r="45" spans="1:7" x14ac:dyDescent="0.25">
      <c r="F45" s="6" t="str">
        <f t="shared" si="5"/>
        <v/>
      </c>
    </row>
    <row r="46" spans="1:7" x14ac:dyDescent="0.25">
      <c r="A46" s="3"/>
      <c r="B46" s="3"/>
      <c r="C46" s="3"/>
      <c r="D46" s="3"/>
      <c r="E46" s="3"/>
      <c r="F46" s="3"/>
      <c r="G46" s="3"/>
    </row>
    <row r="48" spans="1:7" x14ac:dyDescent="0.25">
      <c r="A48" s="1" t="s">
        <v>116</v>
      </c>
    </row>
    <row r="49" spans="1:7" x14ac:dyDescent="0.25">
      <c r="A49" s="6" t="s">
        <v>2</v>
      </c>
      <c r="B49" s="6">
        <f>SUM(E52:E54)</f>
        <v>0</v>
      </c>
    </row>
    <row r="51" spans="1:7" x14ac:dyDescent="0.25">
      <c r="A51" s="7" t="s">
        <v>8</v>
      </c>
      <c r="B51" s="7" t="s">
        <v>109</v>
      </c>
      <c r="C51" s="7" t="s">
        <v>117</v>
      </c>
      <c r="D51" s="7" t="s">
        <v>69</v>
      </c>
      <c r="E51" s="7" t="s">
        <v>9</v>
      </c>
    </row>
    <row r="52" spans="1:7" x14ac:dyDescent="0.25">
      <c r="E52" s="6" t="str">
        <f>IF(ISBLANK(A52),"",IF(C52="Classes / Training",50+D52,IF(C52="Conference Attendance",5+D52,IF(C52="Workshops",5+D52,IF(C52="Webinars",1+D52,0)))))</f>
        <v/>
      </c>
    </row>
    <row r="53" spans="1:7" x14ac:dyDescent="0.25">
      <c r="E53" s="6" t="str">
        <f t="shared" ref="E53:E54" si="6">IF(ISBLANK(A53),"",IF(C53="Classes / Training",50+D53,IF(C53="Conference Attendance",5+D53,IF(C53="Workshops",5+D53,IF(C53="Webinars",1+D53,0)))))</f>
        <v/>
      </c>
    </row>
    <row r="54" spans="1:7" x14ac:dyDescent="0.25">
      <c r="E54" s="6" t="str">
        <f t="shared" si="6"/>
        <v/>
      </c>
    </row>
    <row r="55" spans="1:7" x14ac:dyDescent="0.25">
      <c r="A55" s="3"/>
      <c r="B55" s="3"/>
      <c r="C55" s="3"/>
      <c r="D55" s="3"/>
      <c r="E55" s="3"/>
      <c r="F55" s="3"/>
      <c r="G55" s="3"/>
    </row>
  </sheetData>
  <dataValidations count="11">
    <dataValidation type="whole" allowBlank="1" showInputMessage="1" showErrorMessage="1" promptTitle="Variable Value" prompt="Please rate the item on a scale of 0-10" sqref="F7" xr:uid="{09DE7F2A-B3CF-4192-AE36-A8E3A9440980}">
      <formula1>0</formula1>
      <formula2>10</formula2>
    </dataValidation>
    <dataValidation type="whole" allowBlank="1" showInputMessage="1" showErrorMessage="1" promptTitle="Variable Value" prompt="Please rate the item on a scale of 0-30" sqref="F26:F27" xr:uid="{B5D7BA75-F78F-4FAD-A30B-ED519932374B}">
      <formula1>0</formula1>
      <formula2>30</formula2>
    </dataValidation>
    <dataValidation type="whole" allowBlank="1" showInputMessage="1" showErrorMessage="1" promptTitle="Variable Value" prompt="Please rate the item on a scale of 1-10" sqref="F8:F9" xr:uid="{28E04916-2ABF-4817-8583-15CD5287BF6D}">
      <formula1>0</formula1>
      <formula2>10</formula2>
    </dataValidation>
    <dataValidation type="list" allowBlank="1" showInputMessage="1" showErrorMessage="1" sqref="C43:C45" xr:uid="{AC1F1B9E-3B35-40DE-853F-B793A45ECCC9}">
      <formula1>"Primary / Lead,Supporting"</formula1>
    </dataValidation>
    <dataValidation type="whole" operator="lessThanOrEqual" allowBlank="1" showInputMessage="1" showErrorMessage="1" promptTitle="Variable Value" prompt="Please rate the item on a scale of 0-100" sqref="C7:C9 C16:C18 C25:C27" xr:uid="{257BE23D-31F1-4083-82C3-F84D12DB0943}">
      <formula1>100</formula1>
    </dataValidation>
    <dataValidation type="whole" allowBlank="1" showInputMessage="1" showErrorMessage="1" promptTitle="Variable Value" prompt="Please rate the item on a scale of 0-50" sqref="D7:D9 D16:D18 D25:D27 D34:D36" xr:uid="{6D7E5AD8-DC19-4254-AC41-A448DB5EDBC8}">
      <formula1>0</formula1>
      <formula2>50</formula2>
    </dataValidation>
    <dataValidation type="whole" operator="lessThanOrEqual" allowBlank="1" showInputMessage="1" showErrorMessage="1" promptTitle="Variable Value" prompt="Please rate the item on a scale of 0-300" sqref="C34:C36" xr:uid="{62ACC8BE-EFC6-4AF7-96BD-B76B22E135EC}">
      <formula1>300</formula1>
    </dataValidation>
    <dataValidation type="whole" operator="lessThanOrEqual" allowBlank="1" showInputMessage="1" showErrorMessage="1" promptTitle="Variable Value" prompt="Please rate the item on a scale of 0-50" sqref="D43:D45" xr:uid="{847D02B7-AF9E-4553-AB45-39E12E754E98}">
      <formula1>50</formula1>
    </dataValidation>
    <dataValidation type="whole" allowBlank="1" showInputMessage="1" showErrorMessage="1" promptTitle="Variable Value" prompt="Please rate the item on a scale of 0-25" sqref="E43:E45" xr:uid="{5FD4F6B8-86AE-44AF-9660-D08CF24B2A8B}">
      <formula1>0</formula1>
      <formula2>25</formula2>
    </dataValidation>
    <dataValidation type="list" allowBlank="1" showInputMessage="1" showErrorMessage="1" sqref="C52:C54" xr:uid="{9F1002CD-271D-48D2-A235-43ADCF48556A}">
      <formula1>"Classes / Training, Conference Attendance, Workshops, Webinars"</formula1>
    </dataValidation>
    <dataValidation type="whole" operator="lessThanOrEqual" allowBlank="1" showInputMessage="1" showErrorMessage="1" promptTitle="Variable Value" prompt="Please rate the item on a scale of 0-10" sqref="D52:D54" xr:uid="{654298B8-8847-42B6-897C-38374D1E48CD}">
      <formula1>10</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zoomScale="120" zoomScaleNormal="120" workbookViewId="0">
      <selection activeCell="C22" sqref="C22"/>
    </sheetView>
  </sheetViews>
  <sheetFormatPr defaultColWidth="8.85546875" defaultRowHeight="15" x14ac:dyDescent="0.25"/>
  <cols>
    <col min="1" max="1" width="20.7109375" bestFit="1" customWidth="1"/>
    <col min="2" max="2" width="13" customWidth="1"/>
    <col min="3" max="3" width="27" bestFit="1" customWidth="1"/>
    <col min="4" max="4" width="20.28515625" bestFit="1" customWidth="1"/>
    <col min="5" max="5" width="18.42578125" bestFit="1" customWidth="1"/>
    <col min="6" max="6" width="26.7109375" bestFit="1" customWidth="1"/>
    <col min="7" max="7" width="21.42578125" bestFit="1" customWidth="1"/>
  </cols>
  <sheetData>
    <row r="1" spans="1:8" x14ac:dyDescent="0.25">
      <c r="A1" s="1" t="s">
        <v>0</v>
      </c>
      <c r="B1" s="4">
        <f>B4+B13+B22+B30+B54+B62+B38+B69+B46</f>
        <v>0</v>
      </c>
    </row>
    <row r="3" spans="1:8" x14ac:dyDescent="0.25">
      <c r="A3" s="1" t="s">
        <v>1</v>
      </c>
    </row>
    <row r="4" spans="1:8" x14ac:dyDescent="0.25">
      <c r="A4" t="s">
        <v>2</v>
      </c>
      <c r="B4">
        <f>SUM(H7:H10)</f>
        <v>0</v>
      </c>
    </row>
    <row r="6" spans="1:8" x14ac:dyDescent="0.25">
      <c r="A6" s="2" t="s">
        <v>8</v>
      </c>
      <c r="B6" s="2" t="s">
        <v>109</v>
      </c>
      <c r="C6" s="2" t="s">
        <v>3</v>
      </c>
      <c r="D6" s="2" t="s">
        <v>4</v>
      </c>
      <c r="E6" s="2" t="s">
        <v>5</v>
      </c>
      <c r="F6" s="2" t="s">
        <v>6</v>
      </c>
      <c r="G6" s="2" t="s">
        <v>7</v>
      </c>
      <c r="H6" s="2" t="s">
        <v>9</v>
      </c>
    </row>
    <row r="7" spans="1:8" x14ac:dyDescent="0.25">
      <c r="H7" t="str">
        <f>IF(ISBLANK(A7),"",IF(C7="Book",600,IF(C7="Journal",300,IF(C7="Book Chapter",250,IF(C7="Book Review",200,IF(C7="Conference Proceedings",100,0)))))*IF(D7="Peer-Review",1,IF(D7="Editor / Invite",0.65,IF(D7="No Peer-Review",0.5,0)))*IF(E7="International",1,IF(E7="National",1,IF(E7="Regional",0.75,IF(E7="State",0.75,IF(E7="Local",0.25,0)))))*IF(F7=1,1,IF(F7=2,0.5,IF(F7&gt;3,0.35,0)))+IF(G7="Yes",50,0))</f>
        <v/>
      </c>
    </row>
    <row r="8" spans="1:8" x14ac:dyDescent="0.25">
      <c r="H8" t="str">
        <f t="shared" ref="H8:H10" si="0">IF(ISBLANK(A8),"",IF(C8="Book",600,IF(C8="Journal",300,IF(C8="Book Chapter",250,IF(C8="Book Review",200,IF(C8="Conference Proceedings",100,0)))))*IF(D8="Peer-Review",1,IF(D8="Editor / Invite",0.65,IF(D8="No Peer-Review",0.5,0)))*IF(E8="International",1,IF(E8="National",1,IF(E8="Regional",0.75,IF(E8="State",0.75,IF(E8="Local",0.25,0)))))*IF(F8=1,1,IF(F8=2,0.5,IF(F8&gt;3,0.35,0)))+IF(G8="Yes",50,0))</f>
        <v/>
      </c>
    </row>
    <row r="9" spans="1:8" x14ac:dyDescent="0.25">
      <c r="H9" t="str">
        <f t="shared" si="0"/>
        <v/>
      </c>
    </row>
    <row r="10" spans="1:8" x14ac:dyDescent="0.25">
      <c r="H10" t="str">
        <f t="shared" si="0"/>
        <v/>
      </c>
    </row>
    <row r="11" spans="1:8" x14ac:dyDescent="0.25">
      <c r="A11" s="3"/>
      <c r="B11" s="3"/>
      <c r="C11" s="3"/>
      <c r="D11" s="3"/>
      <c r="E11" s="3"/>
      <c r="F11" s="3"/>
      <c r="G11" s="3"/>
      <c r="H11" s="3"/>
    </row>
    <row r="12" spans="1:8" x14ac:dyDescent="0.25">
      <c r="A12" s="1" t="s">
        <v>10</v>
      </c>
    </row>
    <row r="13" spans="1:8" x14ac:dyDescent="0.25">
      <c r="A13" t="s">
        <v>2</v>
      </c>
      <c r="B13">
        <f>SUM(H16:H19)</f>
        <v>0</v>
      </c>
    </row>
    <row r="15" spans="1:8" x14ac:dyDescent="0.25">
      <c r="A15" s="2" t="s">
        <v>8</v>
      </c>
      <c r="B15" s="2" t="s">
        <v>109</v>
      </c>
      <c r="C15" s="2" t="s">
        <v>11</v>
      </c>
      <c r="D15" s="2" t="s">
        <v>4</v>
      </c>
      <c r="E15" s="2" t="s">
        <v>5</v>
      </c>
      <c r="F15" s="2" t="s">
        <v>24</v>
      </c>
      <c r="G15" s="2" t="s">
        <v>7</v>
      </c>
      <c r="H15" s="2" t="s">
        <v>9</v>
      </c>
    </row>
    <row r="16" spans="1:8" x14ac:dyDescent="0.25">
      <c r="H16" t="str">
        <f>IF(ISBLANK(A16), "",IF(C16="Presentation", 100,IF(C16="Poster",75,IF(C16="Panel Facilitator / Moderator",50,IF(C16="Panel Speaker",25,0))))*IF(D16="Peer-Review",1,IF(D16="Invited",0.5,IF(D16="No Peer-Review",0.25,0)))*IF(E16="International",1,IF(E16="National",1,IF(E16="Regional",0.75,IF(E16="State",0.75,IF(E16="Local",0.25,0)))))*IF(F16=1,1,IF(F16=2,0.75,IF(F16=3,0.5,IF(F16=4,0.25,IF(F16=5,0.25,IF(F16="Other",0,0))))))+IF(G16="Yes",50,0))</f>
        <v/>
      </c>
    </row>
    <row r="17" spans="1:14" x14ac:dyDescent="0.25">
      <c r="H17" t="str">
        <f t="shared" ref="H17:H19" si="1">IF(ISBLANK(A17), "",IF(C17="Presentation", 100,IF(C17="Poster",75,IF(C17="Panel Facilitator / Moderator",50,IF(C17="Panel Speaker",25,0))))*IF(D17="Peer-Review",1,IF(D17="Invited",0.5,IF(D17="No Peer-Review",0.25,0)))*IF(E17="International",1,IF(E17="National",1,IF(E17="Regional",0.75,IF(E17="State",0.75,IF(E17="Local",0.25,0)))))*IF(F17=1,1,IF(F17=2,0.75,IF(F17=3,0.5,IF(F17=4,0.25,IF(F17=5,0.25,IF(F17="Other",0,0))))))+IF(G17="Yes",50,0))</f>
        <v/>
      </c>
    </row>
    <row r="18" spans="1:14" x14ac:dyDescent="0.25">
      <c r="H18" t="str">
        <f t="shared" si="1"/>
        <v/>
      </c>
    </row>
    <row r="19" spans="1:14" x14ac:dyDescent="0.25">
      <c r="H19" t="str">
        <f t="shared" si="1"/>
        <v/>
      </c>
    </row>
    <row r="20" spans="1:14" x14ac:dyDescent="0.25">
      <c r="A20" s="3"/>
      <c r="B20" s="3"/>
      <c r="C20" s="3"/>
      <c r="D20" s="3"/>
      <c r="E20" s="3"/>
      <c r="F20" s="3"/>
      <c r="G20" s="3"/>
      <c r="H20" s="3"/>
      <c r="K20" t="s">
        <v>26</v>
      </c>
    </row>
    <row r="21" spans="1:14" x14ac:dyDescent="0.25">
      <c r="A21" s="1" t="s">
        <v>12</v>
      </c>
    </row>
    <row r="22" spans="1:14" x14ac:dyDescent="0.25">
      <c r="A22" t="s">
        <v>2</v>
      </c>
      <c r="B22">
        <f>SUM(H25:H27)</f>
        <v>0</v>
      </c>
    </row>
    <row r="23" spans="1:14" x14ac:dyDescent="0.25">
      <c r="A23" t="s">
        <v>26</v>
      </c>
    </row>
    <row r="24" spans="1:14" x14ac:dyDescent="0.25">
      <c r="A24" s="2" t="s">
        <v>8</v>
      </c>
      <c r="B24" s="2" t="s">
        <v>109</v>
      </c>
      <c r="C24" s="2" t="s">
        <v>13</v>
      </c>
      <c r="D24" s="2" t="s">
        <v>14</v>
      </c>
      <c r="E24" s="2" t="s">
        <v>15</v>
      </c>
      <c r="F24" s="2" t="s">
        <v>16</v>
      </c>
      <c r="G24" s="2" t="s">
        <v>7</v>
      </c>
      <c r="H24" s="2" t="s">
        <v>9</v>
      </c>
    </row>
    <row r="25" spans="1:14" x14ac:dyDescent="0.25">
      <c r="D25" s="9"/>
      <c r="H25" t="str">
        <f>IF(A25="","",IF(C25="no",0,IF(C25="yes",150+D25*0.001*IF(E25="University",1,IF(E25="Dept or College",0.85,IF(E25="Non-University",0.25,0)))*IF(F25="Primary Investigator",1,IF(F25="Primary Team",0.75,IF(F25="Participant",0.25,0)))+IF(G25="Yes",50,0),"")))</f>
        <v/>
      </c>
    </row>
    <row r="26" spans="1:14" ht="15.75" x14ac:dyDescent="0.25">
      <c r="D26" s="9"/>
      <c r="H26" s="10"/>
      <c r="N26" s="8"/>
    </row>
    <row r="27" spans="1:14" x14ac:dyDescent="0.25">
      <c r="D27" s="9"/>
      <c r="H27" s="10"/>
    </row>
    <row r="28" spans="1:14" x14ac:dyDescent="0.25">
      <c r="A28" s="3"/>
      <c r="B28" s="3"/>
      <c r="C28" s="3"/>
      <c r="D28" s="3"/>
      <c r="E28" s="3"/>
      <c r="F28" s="3"/>
      <c r="G28" s="3"/>
      <c r="H28" s="3"/>
    </row>
    <row r="29" spans="1:14" x14ac:dyDescent="0.25">
      <c r="A29" s="1" t="s">
        <v>88</v>
      </c>
    </row>
    <row r="30" spans="1:14" x14ac:dyDescent="0.25">
      <c r="A30" t="s">
        <v>2</v>
      </c>
      <c r="B30" s="4">
        <f>SUM(H33:H35)</f>
        <v>0</v>
      </c>
    </row>
    <row r="32" spans="1:14" x14ac:dyDescent="0.25">
      <c r="A32" s="2" t="s">
        <v>8</v>
      </c>
      <c r="B32" s="2" t="s">
        <v>109</v>
      </c>
      <c r="C32" s="2" t="s">
        <v>48</v>
      </c>
      <c r="D32" s="2" t="s">
        <v>5</v>
      </c>
      <c r="E32" s="2" t="s">
        <v>87</v>
      </c>
      <c r="F32" s="2" t="s">
        <v>90</v>
      </c>
      <c r="G32" s="2" t="s">
        <v>91</v>
      </c>
      <c r="H32" s="2" t="s">
        <v>9</v>
      </c>
    </row>
    <row r="33" spans="1:8" x14ac:dyDescent="0.25">
      <c r="H33" s="4" t="str">
        <f>IF(ISBLANK(A33), "", IF(C33="Juried Show",300,IF(C33="Non-Juried Show",150,IF(C33="Commissioned Display",100,IF(C33="Invited Display",50,IF(C33="Donated Display",10,0)))))*IF(D33="National",1,IF(D33="Regional / State",0.5,IF(D33="Local",0.25,IF(D33="University",0.05,0))))+IF(C33="Juried Show",IF(E33="Yes",50,0),IF(C33="Non-Juried Show",IF(E33="Yes",50,0),0))+IF(C33="Juried Show",IF(F33="Yes",50,0),IF(C33="Non-Juried Show",IF(F33="Yes",50,0),0))+IF(C33="Commissioned Display",(G33/1000)*5,IF(C33="Invited Display",(G33/1000)*5,IF(C33="Donated Display",(G33/1000)*5,0))))</f>
        <v/>
      </c>
    </row>
    <row r="34" spans="1:8" x14ac:dyDescent="0.25">
      <c r="H34" s="4" t="str">
        <f t="shared" ref="H34:H35" si="2">IF(ISBLANK(A34), "", IF(C34="Juried Show",300,IF(C34="Non-Juried Show",150,IF(C34="Commissioned Display",100,IF(C34="Invited Display",50,IF(C34="Donated Display",10,0)))))*IF(D34="National",1,IF(D34="Regional / State",0.5,IF(D34="Local",0.25,IF(D34="University",0.05,0))))+IF(C34="Juried Show",IF(E34="Yes",50,0),IF(C34="Non-Juried Show",IF(E34="Yes",50,0),0))+IF(C34="Juried Show",IF(F34="Yes",50,0),IF(C34="Non-Juried Show",IF(F34="Yes",50,0),0))+IF(C34="Commissioned Display",(G34/1000)*5,IF(C34="Invited Display",(G34/1000)*5,IF(C34="Donated Display",(G34/1000)*5,0))))</f>
        <v/>
      </c>
    </row>
    <row r="35" spans="1:8" x14ac:dyDescent="0.25">
      <c r="H35" s="4" t="str">
        <f t="shared" si="2"/>
        <v/>
      </c>
    </row>
    <row r="36" spans="1:8" x14ac:dyDescent="0.25">
      <c r="A36" s="3"/>
      <c r="B36" s="3"/>
      <c r="C36" s="3"/>
      <c r="D36" s="3"/>
      <c r="E36" s="3"/>
      <c r="F36" s="3"/>
      <c r="G36" s="3"/>
      <c r="H36" s="3"/>
    </row>
    <row r="37" spans="1:8" x14ac:dyDescent="0.25">
      <c r="A37" s="1" t="s">
        <v>89</v>
      </c>
    </row>
    <row r="38" spans="1:8" x14ac:dyDescent="0.25">
      <c r="A38" t="s">
        <v>2</v>
      </c>
      <c r="B38">
        <f>SUM(F41:F43)</f>
        <v>0</v>
      </c>
    </row>
    <row r="40" spans="1:8" x14ac:dyDescent="0.25">
      <c r="A40" s="2" t="s">
        <v>8</v>
      </c>
      <c r="B40" s="2" t="s">
        <v>109</v>
      </c>
      <c r="C40" s="2" t="s">
        <v>108</v>
      </c>
      <c r="D40" s="2" t="s">
        <v>92</v>
      </c>
      <c r="E40" s="2" t="s">
        <v>95</v>
      </c>
      <c r="F40" s="2" t="s">
        <v>9</v>
      </c>
    </row>
    <row r="41" spans="1:8" x14ac:dyDescent="0.25">
      <c r="F41" t="str">
        <f t="shared" ref="F41:F43" si="3">IF(ISBLANK(A41),"",C41*(IF(D41="Director",1,IF(D41="Producer",0.75,IF(D41="Other",0.5))))+(E41))</f>
        <v/>
      </c>
    </row>
    <row r="42" spans="1:8" x14ac:dyDescent="0.25">
      <c r="F42" t="str">
        <f t="shared" si="3"/>
        <v/>
      </c>
    </row>
    <row r="43" spans="1:8" x14ac:dyDescent="0.25">
      <c r="F43" t="str">
        <f t="shared" si="3"/>
        <v/>
      </c>
    </row>
    <row r="44" spans="1:8" x14ac:dyDescent="0.25">
      <c r="A44" s="3"/>
      <c r="B44" s="3"/>
      <c r="C44" s="3"/>
      <c r="D44" s="3"/>
      <c r="E44" s="3"/>
      <c r="F44" s="3"/>
      <c r="G44" s="3"/>
      <c r="H44" s="3"/>
    </row>
    <row r="45" spans="1:8" x14ac:dyDescent="0.25">
      <c r="A45" s="1" t="s">
        <v>103</v>
      </c>
    </row>
    <row r="46" spans="1:8" x14ac:dyDescent="0.25">
      <c r="A46" t="s">
        <v>2</v>
      </c>
      <c r="B46" s="4">
        <f>SUM(H49:H51)</f>
        <v>0</v>
      </c>
    </row>
    <row r="48" spans="1:8" x14ac:dyDescent="0.25">
      <c r="A48" s="2" t="s">
        <v>8</v>
      </c>
      <c r="B48" s="2" t="s">
        <v>109</v>
      </c>
      <c r="C48" s="2" t="s">
        <v>104</v>
      </c>
      <c r="D48" s="2" t="s">
        <v>5</v>
      </c>
      <c r="E48" s="2" t="s">
        <v>105</v>
      </c>
      <c r="F48" s="2" t="s">
        <v>106</v>
      </c>
      <c r="G48" s="2" t="s">
        <v>7</v>
      </c>
      <c r="H48" s="2" t="s">
        <v>9</v>
      </c>
    </row>
    <row r="49" spans="1:8" x14ac:dyDescent="0.25">
      <c r="H49" s="4" t="str">
        <f>IF(ISBLANK(A49), "", IF(C49="Juried Show",300,IF(C49="Non-Juried Show",150,IF(C49="Commissioned Display",150,IF(C49="Invited Display",100,IF(C49="Donated Display",50,0)))))
*IF(D49="National",1,IF(D49="Regional / State / Local",0.75,0))*IF(E49="3 or More Displays",1,0.5)*IF(F49="1st or Solo",1,IF(F49="2nd",0.75,IF(F49="3rd-5th",0.25,0)))+IF(G49="Yes",50,0))</f>
        <v/>
      </c>
    </row>
    <row r="50" spans="1:8" x14ac:dyDescent="0.25">
      <c r="H50" s="4" t="str">
        <f t="shared" ref="H50:H51" si="4">IF(ISBLANK(A50), "", IF(C50="Juried Show",300,IF(C50="Non-Juried Show",150,IF(C50="Commissioned Display",150,IF(C50="Invited Display",100,IF(C50="Donated Display",50,0)))))
*IF(D50="National",1,IF(D50="Regional / State / Local",0.75,0))*IF(E50="3 or More Displays",1,0.5)*IF(F50="1st or Solo",1,IF(F50="2nd",0.75,IF(F50="3rd-5th",0.25,0)))+IF(G50="Yes",50,0))</f>
        <v/>
      </c>
    </row>
    <row r="51" spans="1:8" x14ac:dyDescent="0.25">
      <c r="H51" s="4" t="str">
        <f t="shared" si="4"/>
        <v/>
      </c>
    </row>
    <row r="52" spans="1:8" x14ac:dyDescent="0.25">
      <c r="A52" s="3"/>
      <c r="B52" s="3"/>
      <c r="C52" s="3"/>
      <c r="D52" s="3"/>
      <c r="E52" s="3"/>
      <c r="F52" s="3"/>
      <c r="G52" s="3"/>
      <c r="H52" s="3"/>
    </row>
    <row r="53" spans="1:8" x14ac:dyDescent="0.25">
      <c r="A53" s="1" t="s">
        <v>17</v>
      </c>
    </row>
    <row r="54" spans="1:8" x14ac:dyDescent="0.25">
      <c r="A54" t="s">
        <v>2</v>
      </c>
      <c r="B54">
        <f>SUM(H57:H59)</f>
        <v>0</v>
      </c>
    </row>
    <row r="56" spans="1:8" x14ac:dyDescent="0.25">
      <c r="A56" s="2" t="s">
        <v>8</v>
      </c>
      <c r="B56" s="2" t="s">
        <v>109</v>
      </c>
      <c r="C56" s="2" t="s">
        <v>18</v>
      </c>
      <c r="D56" s="2" t="s">
        <v>19</v>
      </c>
      <c r="E56" s="2" t="s">
        <v>5</v>
      </c>
      <c r="F56" s="2" t="s">
        <v>20</v>
      </c>
      <c r="G56" s="2" t="s">
        <v>7</v>
      </c>
      <c r="H56" s="2" t="s">
        <v>9</v>
      </c>
    </row>
    <row r="57" spans="1:8" x14ac:dyDescent="0.25">
      <c r="H57" t="str">
        <f>IF(ISBLANK(A57), "", ((IF(C57="Volunteer", 50,IF(C57="Contracted", 100,0))+IF((D57-4)/4&gt;0,((D57-4)/4)*10,0))*IF(E57="International",1,IF(E57="National",1,IF(E57="Regional",0.75,IF(E57="State",0.75,IF(E57="Local",0.5,0)))))*IF(F57="Sole Presenter",1,IF(F57="Primary",1,IF(F57=2,0.75,IF(F57=3,0.75,IF(F57=4,0.25,IF(F57=5,0.25,IF(F57="Other",0,0))))))))+IF(G57="Yes",50,0))</f>
        <v/>
      </c>
    </row>
    <row r="58" spans="1:8" x14ac:dyDescent="0.25">
      <c r="H58" t="str">
        <f t="shared" ref="H58:H59" si="5">IF(ISBLANK(A58), "", ((IF(C58="Volunteer", 50,IF(C58="Contracted", 100,0))+IF((D58-4)/4&gt;0,((D58-4)/4)*10,0))*IF(E58="International",1,IF(E58="National",1,IF(E58="Regional",0.75,IF(E58="State",0.75,IF(E58="Local",0.5,0)))))*IF(F58="Sole Presenter",1,IF(F58="Primary",1,IF(F58=2,0.75,IF(F58=3,0.75,IF(F58=4,0.25,IF(F58=5,0.25,IF(F58="Other",0,0))))))))+IF(G58="Yes",50,0))</f>
        <v/>
      </c>
    </row>
    <row r="59" spans="1:8" x14ac:dyDescent="0.25">
      <c r="H59" t="str">
        <f t="shared" si="5"/>
        <v/>
      </c>
    </row>
    <row r="60" spans="1:8" x14ac:dyDescent="0.25">
      <c r="A60" s="3"/>
      <c r="B60" s="3"/>
      <c r="C60" s="3"/>
      <c r="D60" s="3"/>
      <c r="E60" s="3"/>
      <c r="F60" s="3"/>
      <c r="G60" s="3"/>
      <c r="H60" s="3"/>
    </row>
    <row r="61" spans="1:8" x14ac:dyDescent="0.25">
      <c r="A61" s="1" t="s">
        <v>21</v>
      </c>
    </row>
    <row r="62" spans="1:8" x14ac:dyDescent="0.25">
      <c r="A62" t="s">
        <v>2</v>
      </c>
      <c r="B62">
        <f>SUM(F65:F66)</f>
        <v>0</v>
      </c>
    </row>
    <row r="64" spans="1:8" x14ac:dyDescent="0.25">
      <c r="A64" s="2" t="s">
        <v>8</v>
      </c>
      <c r="B64" s="2" t="s">
        <v>109</v>
      </c>
      <c r="C64" s="2" t="s">
        <v>22</v>
      </c>
      <c r="D64" s="2" t="s">
        <v>25</v>
      </c>
      <c r="E64" s="2" t="s">
        <v>23</v>
      </c>
      <c r="F64" s="2" t="s">
        <v>9</v>
      </c>
    </row>
    <row r="67" spans="1:8" x14ac:dyDescent="0.25">
      <c r="A67" s="3"/>
      <c r="B67" s="3"/>
      <c r="C67" s="3"/>
      <c r="D67" s="3"/>
      <c r="E67" s="3"/>
      <c r="F67" s="3"/>
      <c r="G67" s="3"/>
      <c r="H67" s="3"/>
    </row>
    <row r="68" spans="1:8" x14ac:dyDescent="0.25">
      <c r="A68" s="1" t="s">
        <v>102</v>
      </c>
    </row>
    <row r="69" spans="1:8" x14ac:dyDescent="0.25">
      <c r="A69" t="s">
        <v>2</v>
      </c>
      <c r="B69">
        <f>SUM(D72:D76)</f>
        <v>0</v>
      </c>
    </row>
    <row r="71" spans="1:8" x14ac:dyDescent="0.25">
      <c r="A71" s="2" t="s">
        <v>8</v>
      </c>
      <c r="B71" s="2" t="s">
        <v>109</v>
      </c>
      <c r="C71" s="2" t="s">
        <v>76</v>
      </c>
      <c r="D71" s="2" t="s">
        <v>9</v>
      </c>
      <c r="E71" s="2"/>
      <c r="F71" s="2"/>
    </row>
    <row r="72" spans="1:8" x14ac:dyDescent="0.25">
      <c r="D72" t="str">
        <f>IF(ISBLANK(A72), "", IF(C72="Student",5,IF(C72="University",50,IF(C72="Outside University",100,0))))</f>
        <v/>
      </c>
    </row>
    <row r="73" spans="1:8" x14ac:dyDescent="0.25">
      <c r="D73" t="str">
        <f t="shared" ref="D73:D76" si="6">IF(ISBLANK(A73), "", IF(C73="Student",5,IF(C73="University",50,IF(C73="Outside University",100,0))))</f>
        <v/>
      </c>
    </row>
    <row r="74" spans="1:8" x14ac:dyDescent="0.25">
      <c r="D74" t="str">
        <f t="shared" si="6"/>
        <v/>
      </c>
    </row>
    <row r="75" spans="1:8" x14ac:dyDescent="0.25">
      <c r="D75" t="str">
        <f t="shared" si="6"/>
        <v/>
      </c>
    </row>
    <row r="76" spans="1:8" x14ac:dyDescent="0.25">
      <c r="D76" t="str">
        <f t="shared" si="6"/>
        <v/>
      </c>
    </row>
  </sheetData>
  <dataConsolidate/>
  <dataValidations count="26">
    <dataValidation type="list" allowBlank="1" showInputMessage="1" showErrorMessage="1" sqref="E57:E59 E7:E10 E16:E19" xr:uid="{00000000-0002-0000-0100-000002000000}">
      <formula1>"International, National, Regional, State, Local"</formula1>
    </dataValidation>
    <dataValidation type="list" allowBlank="1" showInputMessage="1" showErrorMessage="1" sqref="F7:F10 F16:F19" xr:uid="{00000000-0002-0000-0100-000003000000}">
      <formula1>"1, 2, 3, 4, 5, Other"</formula1>
    </dataValidation>
    <dataValidation type="list" allowBlank="1" showInputMessage="1" showErrorMessage="1" sqref="G65 G7:G10 G25:G27 G57:G59 G16:G19" xr:uid="{00000000-0002-0000-0100-000004000000}">
      <formula1>"Yes, No"</formula1>
    </dataValidation>
    <dataValidation type="list" allowBlank="1" showInputMessage="1" showErrorMessage="1" sqref="C19" xr:uid="{00000000-0002-0000-0100-000005000000}">
      <formula1>"Presentation,Poster, Panel Speaker"</formula1>
    </dataValidation>
    <dataValidation type="list" allowBlank="1" showInputMessage="1" showErrorMessage="1" sqref="D16:D19" xr:uid="{00000000-0002-0000-0100-000006000000}">
      <formula1>"Peer-Review, Invited, No Peer-Review"</formula1>
    </dataValidation>
    <dataValidation type="list" allowBlank="1" showInputMessage="1" showErrorMessage="1" sqref="G49 E33:F33 C26:C27 C25" xr:uid="{00000000-0002-0000-0100-000007000000}">
      <formula1>"Yes,No"</formula1>
    </dataValidation>
    <dataValidation type="whole" operator="greaterThan" allowBlank="1" showInputMessage="1" showErrorMessage="1" sqref="D25:D27 D65:E66 E76 D58:D59 E72:E73" xr:uid="{00000000-0002-0000-0100-000008000000}">
      <formula1>1</formula1>
    </dataValidation>
    <dataValidation type="list" allowBlank="1" showInputMessage="1" showErrorMessage="1" sqref="E25:E27" xr:uid="{00000000-0002-0000-0100-000009000000}">
      <formula1>"University,Dept or College,Non-University"</formula1>
    </dataValidation>
    <dataValidation type="list" allowBlank="1" showInputMessage="1" showErrorMessage="1" sqref="F25:F27" xr:uid="{00000000-0002-0000-0100-00000A000000}">
      <formula1>"Primary Investigator,Primary Team,Participant"</formula1>
    </dataValidation>
    <dataValidation type="list" allowBlank="1" showInputMessage="1" showErrorMessage="1" sqref="C57:C59" xr:uid="{00000000-0002-0000-0100-00000B000000}">
      <formula1>"Volunteer,Contracted"</formula1>
    </dataValidation>
    <dataValidation type="list" allowBlank="1" showInputMessage="1" showErrorMessage="1" sqref="F57:F59" xr:uid="{00000000-0002-0000-0100-00000C000000}">
      <formula1>"Primary, Sole Presenter, 2, 3, 4, 5, Other"</formula1>
    </dataValidation>
    <dataValidation type="list" allowBlank="1" showInputMessage="1" showErrorMessage="1" sqref="C65:C66 C76 C73" xr:uid="{00000000-0002-0000-0100-00000D000000}">
      <formula1>"Blog / Website,Audio / Podcast,Video"</formula1>
    </dataValidation>
    <dataValidation type="list" operator="greaterThan" allowBlank="1" showInputMessage="1" showErrorMessage="1" sqref="C33" xr:uid="{00000000-0002-0000-0100-00000E000000}">
      <formula1>"Juried Show,Non-Juried Show,Commissioned Display,Invited Display,Donated Display"</formula1>
    </dataValidation>
    <dataValidation type="list" allowBlank="1" showInputMessage="1" showErrorMessage="1" sqref="D33" xr:uid="{00000000-0002-0000-0100-00000F000000}">
      <formula1>"National,Regional / State,Local,University"</formula1>
    </dataValidation>
    <dataValidation type="list" allowBlank="1" showInputMessage="1" showErrorMessage="1" sqref="D41:D43" xr:uid="{00000000-0002-0000-0100-000010000000}">
      <formula1>"Director,Producer,Other"</formula1>
    </dataValidation>
    <dataValidation type="whole" allowBlank="1" showInputMessage="1" showErrorMessage="1" promptTitle="Variable Value" prompt="Please rate the item on a scale of 1-25" sqref="E42:E43" xr:uid="{00000000-0002-0000-0100-000011000000}">
      <formula1>1</formula1>
      <formula2>25</formula2>
    </dataValidation>
    <dataValidation type="list" allowBlank="1" showInputMessage="1" showErrorMessage="1" sqref="C7:C10" xr:uid="{00000000-0002-0000-0100-000000000000}">
      <formula1>"Book,Book Chapter,Journal,Conference Proceedings"</formula1>
    </dataValidation>
    <dataValidation type="list" allowBlank="1" showInputMessage="1" showErrorMessage="1" sqref="D7:D10" xr:uid="{00000000-0002-0000-0100-000001000000}">
      <formula1>"Peer-Review, Editor / Invite, Self-Published"</formula1>
    </dataValidation>
    <dataValidation type="list" allowBlank="1" showInputMessage="1" showErrorMessage="1" sqref="C72" xr:uid="{47BB37A2-8CA2-4FC6-9D02-D1FA09FCAAA0}">
      <formula1>"University,Outside University"</formula1>
    </dataValidation>
    <dataValidation type="list" operator="greaterThan" allowBlank="1" showInputMessage="1" showErrorMessage="1" sqref="C49" xr:uid="{CF9916AC-207B-448A-B2B2-C387BC675A81}">
      <formula1>"Commissioned Display,Invited Display,Donated Display"</formula1>
    </dataValidation>
    <dataValidation type="list" allowBlank="1" showInputMessage="1" showErrorMessage="1" sqref="E49" xr:uid="{90DC8E88-AF58-476C-9981-B8BCBC9DBC84}">
      <formula1>"3 or More Displays,2 or Fewer Displays"</formula1>
    </dataValidation>
    <dataValidation type="list" allowBlank="1" showInputMessage="1" showErrorMessage="1" sqref="F49" xr:uid="{307CF982-35C7-4ADD-B871-787DA43001E8}">
      <formula1>"1st or Solo,2nd,3rd-5th,Other"</formula1>
    </dataValidation>
    <dataValidation type="list" allowBlank="1" showInputMessage="1" showErrorMessage="1" sqref="D49" xr:uid="{A55CB442-4975-4C7B-A4D0-474B578AC333}">
      <formula1>"National,Regional / State / Local"</formula1>
    </dataValidation>
    <dataValidation type="list" allowBlank="1" showInputMessage="1" showErrorMessage="1" sqref="C16:C18" xr:uid="{F058120E-A188-4BD9-B4A0-88D30ABC1DA1}">
      <formula1>"Presentation,Poster, Panel Facilitator / Moderator, Panel Speaker"</formula1>
    </dataValidation>
    <dataValidation type="whole" allowBlank="1" showInputMessage="1" showErrorMessage="1" promptTitle="Variable Value" prompt="Please rate the item on a scale of 0-25" sqref="E41" xr:uid="{9BEFFD93-FD21-4018-8B8D-0E8A7F1BBDB2}">
      <formula1>0</formula1>
      <formula2>25</formula2>
    </dataValidation>
    <dataValidation type="whole" operator="greaterThanOrEqual" allowBlank="1" showInputMessage="1" showErrorMessage="1" sqref="D57" xr:uid="{AA7FDEB8-D90F-486A-9FFF-314037A8AB93}">
      <formula1>1</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5"/>
  <sheetViews>
    <sheetView topLeftCell="A93" workbookViewId="0">
      <selection activeCell="I139" sqref="I139"/>
    </sheetView>
  </sheetViews>
  <sheetFormatPr defaultColWidth="8.85546875" defaultRowHeight="15" x14ac:dyDescent="0.25"/>
  <cols>
    <col min="1" max="1" width="31.7109375" customWidth="1"/>
    <col min="2" max="2" width="12.28515625" bestFit="1" customWidth="1"/>
    <col min="3" max="3" width="14.7109375" bestFit="1" customWidth="1"/>
    <col min="4" max="4" width="25.7109375" bestFit="1" customWidth="1"/>
    <col min="5" max="5" width="22.7109375" bestFit="1" customWidth="1"/>
    <col min="6" max="6" width="10.42578125" bestFit="1" customWidth="1"/>
  </cols>
  <sheetData>
    <row r="1" spans="1:6" x14ac:dyDescent="0.25">
      <c r="A1" s="1" t="s">
        <v>27</v>
      </c>
      <c r="B1">
        <f>B4+B13+B22+B31+B40+B49+B58+B67</f>
        <v>0</v>
      </c>
    </row>
    <row r="3" spans="1:6" x14ac:dyDescent="0.25">
      <c r="A3" s="1" t="s">
        <v>37</v>
      </c>
    </row>
    <row r="4" spans="1:6" x14ac:dyDescent="0.25">
      <c r="A4" t="s">
        <v>2</v>
      </c>
      <c r="B4">
        <f>SUM(F7:F9)</f>
        <v>0</v>
      </c>
    </row>
    <row r="6" spans="1:6" x14ac:dyDescent="0.25">
      <c r="A6" s="12" t="s">
        <v>8</v>
      </c>
      <c r="B6" s="12"/>
      <c r="C6" s="2" t="s">
        <v>30</v>
      </c>
      <c r="D6" s="2" t="s">
        <v>28</v>
      </c>
      <c r="E6" s="2" t="s">
        <v>29</v>
      </c>
      <c r="F6" s="2" t="s">
        <v>9</v>
      </c>
    </row>
    <row r="7" spans="1:6" x14ac:dyDescent="0.25">
      <c r="A7" s="11"/>
      <c r="B7" s="11"/>
      <c r="F7" t="str">
        <f>IF(ISBLANK(A7), "", (IF(D7="University",100,IF(D7="Faculty Senate",100,IF(D7="Senate Sub-Cmt",75,IF(D7="College/Dept.",50,IF(D7="Board of Trustees",50,0)))))*IF(E7="Inactive",0.25,1))+IF(E7="Presiding Officer / Chair",50,IF(E7="Other Leadership",20,0)))</f>
        <v/>
      </c>
    </row>
    <row r="8" spans="1:6" x14ac:dyDescent="0.25">
      <c r="A8" s="11"/>
      <c r="B8" s="11"/>
      <c r="F8" t="str">
        <f t="shared" ref="F8:F9" si="0">IF(ISBLANK(A8), "", (IF(D8="University",100,IF(D8="Faculty Senate",100,IF(D8="Senate Sub-Cmt",75,IF(D8="College/Dept.",50,IF(D8="Board of Trustees",50,0)))))*IF(E8="Inactive",0.25,1))+IF(E8="Presiding Officer / Chair",50,IF(E8="Other Leadership",20,0)))</f>
        <v/>
      </c>
    </row>
    <row r="9" spans="1:6" x14ac:dyDescent="0.25">
      <c r="A9" s="11"/>
      <c r="B9" s="11"/>
      <c r="F9" t="str">
        <f t="shared" si="0"/>
        <v/>
      </c>
    </row>
    <row r="10" spans="1:6" x14ac:dyDescent="0.25">
      <c r="A10" s="3"/>
      <c r="B10" s="3"/>
      <c r="C10" s="3"/>
      <c r="D10" s="3"/>
      <c r="E10" s="3"/>
      <c r="F10" s="3"/>
    </row>
    <row r="12" spans="1:6" x14ac:dyDescent="0.25">
      <c r="A12" s="1" t="s">
        <v>38</v>
      </c>
    </row>
    <row r="13" spans="1:6" x14ac:dyDescent="0.25">
      <c r="A13" t="s">
        <v>2</v>
      </c>
      <c r="B13">
        <f>SUM(F16:F18)</f>
        <v>0</v>
      </c>
    </row>
    <row r="15" spans="1:6" x14ac:dyDescent="0.25">
      <c r="A15" s="12" t="s">
        <v>8</v>
      </c>
      <c r="B15" s="12"/>
      <c r="C15" s="2" t="s">
        <v>30</v>
      </c>
      <c r="D15" s="2" t="s">
        <v>28</v>
      </c>
      <c r="E15" s="2" t="s">
        <v>29</v>
      </c>
      <c r="F15" s="2" t="s">
        <v>9</v>
      </c>
    </row>
    <row r="16" spans="1:6" x14ac:dyDescent="0.25">
      <c r="A16" s="11"/>
      <c r="B16" s="11"/>
      <c r="F16" t="str">
        <f>IF(ISBLANK(A16), "", (IF(D16="University",50,IF(D16="College/Dept.",30,IF(D16="Search Committee",20,0)))*IF(E16="Inactive",0.25,1))+IF(E16="Presiding Officer / Chair",15,IF(E16="Other Leadership",5,0)))</f>
        <v/>
      </c>
    </row>
    <row r="17" spans="1:6" x14ac:dyDescent="0.25">
      <c r="A17" s="11"/>
      <c r="B17" s="11"/>
      <c r="F17" t="str">
        <f t="shared" ref="F17:F18" si="1">IF(ISBLANK(A17), "", (IF(D17="University",50,IF(D17="College/Dept.",30,IF(D17="Search Committee",20,0)))*IF(E17="Inactive",0.25,1))+IF(E17="Presiding Officer / Chair",15,IF(E17="Other Leadership",5,0)))</f>
        <v/>
      </c>
    </row>
    <row r="18" spans="1:6" x14ac:dyDescent="0.25">
      <c r="A18" s="11"/>
      <c r="B18" s="11"/>
      <c r="F18" t="str">
        <f t="shared" si="1"/>
        <v/>
      </c>
    </row>
    <row r="19" spans="1:6" x14ac:dyDescent="0.25">
      <c r="A19" s="3"/>
      <c r="B19" s="3"/>
      <c r="C19" s="3"/>
      <c r="D19" s="3"/>
      <c r="E19" s="3"/>
      <c r="F19" s="3"/>
    </row>
    <row r="21" spans="1:6" x14ac:dyDescent="0.25">
      <c r="A21" s="1" t="s">
        <v>39</v>
      </c>
    </row>
    <row r="22" spans="1:6" x14ac:dyDescent="0.25">
      <c r="A22" t="s">
        <v>2</v>
      </c>
      <c r="B22">
        <f>SUM(E25:E27)</f>
        <v>0</v>
      </c>
    </row>
    <row r="24" spans="1:6" x14ac:dyDescent="0.25">
      <c r="A24" s="12" t="s">
        <v>8</v>
      </c>
      <c r="B24" s="12"/>
      <c r="C24" s="2" t="s">
        <v>30</v>
      </c>
      <c r="D24" s="2" t="s">
        <v>31</v>
      </c>
      <c r="E24" s="2" t="s">
        <v>9</v>
      </c>
    </row>
    <row r="25" spans="1:6" x14ac:dyDescent="0.25">
      <c r="A25" s="11"/>
      <c r="B25" s="11"/>
      <c r="E25" t="str">
        <f>IF(ISBLANK(A25), "", IF(D25="Dean / VP",200,IF(D25="Dept. Chair",100,IF(D25="University Director",100,IF(D25="Program Lead",100,IF(D25="Special Proj. Lead",100,0))))))</f>
        <v/>
      </c>
    </row>
    <row r="26" spans="1:6" x14ac:dyDescent="0.25">
      <c r="A26" s="11"/>
      <c r="B26" s="11"/>
      <c r="E26" t="str">
        <f t="shared" ref="E26:E27" si="2">IF(ISBLANK(A26), "", IF(D26="Dean / VP",200,IF(D26="Dept. Chair",100,IF(D26="University Director",100,IF(D26="Program Lead",100,IF(D26="Special Proj. Lead",100,0))))))</f>
        <v/>
      </c>
    </row>
    <row r="27" spans="1:6" x14ac:dyDescent="0.25">
      <c r="A27" s="11"/>
      <c r="B27" s="11"/>
      <c r="E27" t="str">
        <f t="shared" si="2"/>
        <v/>
      </c>
    </row>
    <row r="28" spans="1:6" x14ac:dyDescent="0.25">
      <c r="A28" s="3"/>
      <c r="B28" s="3"/>
      <c r="C28" s="3"/>
      <c r="D28" s="3"/>
      <c r="E28" s="3"/>
      <c r="F28" s="3"/>
    </row>
    <row r="30" spans="1:6" x14ac:dyDescent="0.25">
      <c r="A30" s="1" t="s">
        <v>40</v>
      </c>
    </row>
    <row r="31" spans="1:6" x14ac:dyDescent="0.25">
      <c r="A31" t="s">
        <v>2</v>
      </c>
      <c r="B31">
        <f>SUM(F34:F36)</f>
        <v>0</v>
      </c>
    </row>
    <row r="33" spans="1:6" x14ac:dyDescent="0.25">
      <c r="A33" s="12" t="s">
        <v>8</v>
      </c>
      <c r="B33" s="12"/>
      <c r="C33" s="2" t="s">
        <v>30</v>
      </c>
      <c r="D33" s="2" t="s">
        <v>32</v>
      </c>
      <c r="E33" s="2" t="s">
        <v>29</v>
      </c>
      <c r="F33" s="2" t="s">
        <v>9</v>
      </c>
    </row>
    <row r="34" spans="1:6" x14ac:dyDescent="0.25">
      <c r="A34" s="11"/>
      <c r="B34" s="11"/>
      <c r="F34" t="str">
        <f>IF(ISBLANK(A34), "",(IF(D34="University",150,IF(D34="College",150,IF(D34="Program Specific",100,0)))*IF(E34="Inactive",0.25,1))+IF(E34="Chair",50,IF(E34="Chair - Ind. Portion",20,0)))</f>
        <v/>
      </c>
    </row>
    <row r="35" spans="1:6" x14ac:dyDescent="0.25">
      <c r="A35" s="11"/>
      <c r="B35" s="11"/>
      <c r="F35" t="str">
        <f t="shared" ref="F35:F36" si="3">IF(ISBLANK(A35), "",(IF(D35="University",150,IF(D35="College",150,IF(D35="Program Specific",100,0)))*IF(E35="Inactive",0.25,1))+IF(E35="Chair",50,IF(E35="Chair - Ind. Portion",20,0)))</f>
        <v/>
      </c>
    </row>
    <row r="36" spans="1:6" x14ac:dyDescent="0.25">
      <c r="A36" s="11"/>
      <c r="B36" s="11"/>
      <c r="F36" t="str">
        <f t="shared" si="3"/>
        <v/>
      </c>
    </row>
    <row r="37" spans="1:6" x14ac:dyDescent="0.25">
      <c r="A37" s="3"/>
      <c r="B37" s="3"/>
      <c r="C37" s="3"/>
      <c r="D37" s="3"/>
      <c r="E37" s="3"/>
      <c r="F37" s="3"/>
    </row>
    <row r="39" spans="1:6" x14ac:dyDescent="0.25">
      <c r="A39" s="1" t="s">
        <v>41</v>
      </c>
    </row>
    <row r="40" spans="1:6" x14ac:dyDescent="0.25">
      <c r="A40" t="s">
        <v>2</v>
      </c>
      <c r="B40">
        <f>SUM(D43:D46)</f>
        <v>0</v>
      </c>
    </row>
    <row r="42" spans="1:6" x14ac:dyDescent="0.25">
      <c r="A42" s="2" t="s">
        <v>8</v>
      </c>
      <c r="B42" s="2" t="s">
        <v>109</v>
      </c>
      <c r="C42" s="2" t="s">
        <v>107</v>
      </c>
      <c r="D42" s="2" t="s">
        <v>9</v>
      </c>
      <c r="E42" s="2"/>
    </row>
    <row r="43" spans="1:6" x14ac:dyDescent="0.25">
      <c r="D43" t="str">
        <f>IF(ISBLANK(A43), "",(IF(C43="Leading Event",10,IF(C43="College",150,IF(C43="Mentee Letter",20,0)))))</f>
        <v/>
      </c>
    </row>
    <row r="44" spans="1:6" x14ac:dyDescent="0.25">
      <c r="D44" t="str">
        <f t="shared" ref="D44:D45" si="4">IF(ISBLANK(A44), "",(IF(C44="Leading Event",10,IF(C44="College",150,IF(C44="Mentee Letter",20,0)))))</f>
        <v/>
      </c>
    </row>
    <row r="45" spans="1:6" x14ac:dyDescent="0.25">
      <c r="D45" t="str">
        <f t="shared" si="4"/>
        <v/>
      </c>
    </row>
    <row r="46" spans="1:6" x14ac:dyDescent="0.25">
      <c r="A46" s="3"/>
      <c r="B46" s="3"/>
      <c r="C46" s="3"/>
      <c r="D46" s="3"/>
      <c r="E46" s="3"/>
      <c r="F46" s="3"/>
    </row>
    <row r="48" spans="1:6" x14ac:dyDescent="0.25">
      <c r="A48" s="1" t="s">
        <v>42</v>
      </c>
    </row>
    <row r="49" spans="1:6" x14ac:dyDescent="0.25">
      <c r="A49" t="s">
        <v>2</v>
      </c>
      <c r="B49">
        <f>SUM(E52:E54)</f>
        <v>0</v>
      </c>
    </row>
    <row r="51" spans="1:6" x14ac:dyDescent="0.25">
      <c r="A51" s="12" t="s">
        <v>8</v>
      </c>
      <c r="B51" s="12"/>
      <c r="C51" s="2" t="s">
        <v>30</v>
      </c>
      <c r="D51" s="2" t="s">
        <v>33</v>
      </c>
      <c r="E51" s="2" t="s">
        <v>9</v>
      </c>
    </row>
    <row r="52" spans="1:6" x14ac:dyDescent="0.25">
      <c r="A52" s="11"/>
      <c r="B52" s="11"/>
      <c r="E52" t="str">
        <f>IF(ISBLANK(A52), "", IF(D52="University",50,IF(D52="College",30,IF(D52="Dept.",30,IF(D52="Individual Assistance",15,0)))))</f>
        <v/>
      </c>
    </row>
    <row r="53" spans="1:6" x14ac:dyDescent="0.25">
      <c r="A53" s="11"/>
      <c r="B53" s="11"/>
      <c r="E53" t="str">
        <f t="shared" ref="E53:E54" si="5">IF(ISBLANK(A53), "", IF(D53="University",50,IF(D53="College",30,IF(D53="Dept.",30,IF(D53="Individual Assistance",15,0)))))</f>
        <v/>
      </c>
    </row>
    <row r="54" spans="1:6" x14ac:dyDescent="0.25">
      <c r="A54" s="11"/>
      <c r="B54" s="11"/>
      <c r="E54" t="str">
        <f t="shared" si="5"/>
        <v/>
      </c>
    </row>
    <row r="55" spans="1:6" x14ac:dyDescent="0.25">
      <c r="A55" s="3"/>
      <c r="B55" s="3"/>
      <c r="C55" s="3"/>
      <c r="D55" s="3"/>
      <c r="E55" s="3"/>
      <c r="F55" s="3"/>
    </row>
    <row r="57" spans="1:6" x14ac:dyDescent="0.25">
      <c r="A57" s="1" t="s">
        <v>43</v>
      </c>
    </row>
    <row r="58" spans="1:6" x14ac:dyDescent="0.25">
      <c r="A58" t="s">
        <v>2</v>
      </c>
      <c r="B58">
        <f>SUM(E61:E63)</f>
        <v>0</v>
      </c>
    </row>
    <row r="60" spans="1:6" x14ac:dyDescent="0.25">
      <c r="A60" s="12" t="s">
        <v>8</v>
      </c>
      <c r="B60" s="12"/>
      <c r="C60" s="2" t="s">
        <v>30</v>
      </c>
      <c r="D60" s="2" t="s">
        <v>34</v>
      </c>
      <c r="E60" s="2" t="s">
        <v>9</v>
      </c>
    </row>
    <row r="61" spans="1:6" x14ac:dyDescent="0.25">
      <c r="A61" s="11"/>
      <c r="B61" s="11"/>
      <c r="E61" t="str">
        <f>IF(ISBLANK(A61), "", IF(D61="National",50,IF(D61="Local",30,0)))</f>
        <v/>
      </c>
    </row>
    <row r="62" spans="1:6" x14ac:dyDescent="0.25">
      <c r="A62" s="11"/>
      <c r="B62" s="11"/>
      <c r="E62" t="str">
        <f t="shared" ref="E62:E63" si="6">IF(ISBLANK(A62), "", IF(D62="National",50,IF(D62="Local",30,0)))</f>
        <v/>
      </c>
    </row>
    <row r="63" spans="1:6" x14ac:dyDescent="0.25">
      <c r="A63" s="11"/>
      <c r="B63" s="11"/>
      <c r="E63" t="str">
        <f t="shared" si="6"/>
        <v/>
      </c>
    </row>
    <row r="64" spans="1:6" x14ac:dyDescent="0.25">
      <c r="A64" s="3"/>
      <c r="B64" s="3"/>
      <c r="C64" s="3"/>
      <c r="D64" s="3"/>
      <c r="E64" s="3"/>
      <c r="F64" s="3"/>
    </row>
    <row r="66" spans="1:6" x14ac:dyDescent="0.25">
      <c r="A66" s="1" t="s">
        <v>44</v>
      </c>
    </row>
    <row r="67" spans="1:6" x14ac:dyDescent="0.25">
      <c r="A67" t="s">
        <v>2</v>
      </c>
      <c r="B67">
        <f>SUM(F70:F72)</f>
        <v>0</v>
      </c>
    </row>
    <row r="69" spans="1:6" x14ac:dyDescent="0.25">
      <c r="A69" s="12" t="s">
        <v>8</v>
      </c>
      <c r="B69" s="12"/>
      <c r="C69" s="2" t="s">
        <v>30</v>
      </c>
      <c r="D69" s="2" t="s">
        <v>36</v>
      </c>
      <c r="E69" s="2" t="s">
        <v>35</v>
      </c>
      <c r="F69" s="2" t="s">
        <v>9</v>
      </c>
    </row>
    <row r="70" spans="1:6" x14ac:dyDescent="0.25">
      <c r="A70" s="11"/>
      <c r="B70" s="11"/>
      <c r="F70" t="str">
        <f>IF(ISBLANK(A70), "", IF(D70="Formal Student Organization",0,IF(D70="Single Event (Max 5 Events)",5,0))+IF(E70="Club Sponsor on Record",50,IF(E70="Club Co-Sponsor",30,IF(E70="Active Club Member",15,0))))</f>
        <v/>
      </c>
    </row>
    <row r="71" spans="1:6" x14ac:dyDescent="0.25">
      <c r="A71" s="11"/>
      <c r="B71" s="11"/>
      <c r="F71" t="str">
        <f t="shared" ref="F71:F72" si="7">IF(ISBLANK(A71), "", IF(D71="Formal Student Organization",0,IF(D71="Single Event (Max 5 Events)",5,0))+IF(E71="Club Sponsor on Record",50,IF(E71="Club Co-Sponsor",30,IF(E71="Active Club Member",15,0))))</f>
        <v/>
      </c>
    </row>
    <row r="72" spans="1:6" x14ac:dyDescent="0.25">
      <c r="A72" s="11"/>
      <c r="B72" s="11"/>
      <c r="F72" t="str">
        <f t="shared" si="7"/>
        <v/>
      </c>
    </row>
    <row r="73" spans="1:6" x14ac:dyDescent="0.25">
      <c r="A73" s="3"/>
      <c r="B73" s="3"/>
      <c r="C73" s="3"/>
      <c r="D73" s="3"/>
      <c r="E73" s="3"/>
      <c r="F73" s="3"/>
    </row>
    <row r="75" spans="1:6" x14ac:dyDescent="0.25">
      <c r="A75" s="1" t="s">
        <v>45</v>
      </c>
    </row>
    <row r="76" spans="1:6" x14ac:dyDescent="0.25">
      <c r="A76" t="s">
        <v>2</v>
      </c>
      <c r="B76">
        <f>SUM(F79:F81)</f>
        <v>0</v>
      </c>
    </row>
    <row r="78" spans="1:6" x14ac:dyDescent="0.25">
      <c r="A78" s="12" t="s">
        <v>8</v>
      </c>
      <c r="B78" s="12"/>
      <c r="C78" s="2" t="s">
        <v>30</v>
      </c>
      <c r="D78" s="2" t="s">
        <v>46</v>
      </c>
      <c r="E78" s="2" t="s">
        <v>47</v>
      </c>
      <c r="F78" s="2" t="s">
        <v>9</v>
      </c>
    </row>
    <row r="79" spans="1:6" x14ac:dyDescent="0.25">
      <c r="A79" s="11"/>
      <c r="B79" s="11"/>
      <c r="F79" t="str">
        <f>IF(ISBLANK(A79), "", (D79*10)+IF(E79="Yes - Under 25 Miles",0,IF(E79="Yes - 25 Miles or More",25,0)))</f>
        <v/>
      </c>
    </row>
    <row r="80" spans="1:6" x14ac:dyDescent="0.25">
      <c r="A80" s="11"/>
      <c r="B80" s="11"/>
      <c r="F80" t="str">
        <f t="shared" ref="F80:F81" si="8">IF(ISBLANK(A80), "", (D80*10)+IF(E80="Yes - Under 25 Miles",0,IF(E80="Yes - 25 Miles or More",25,0)))</f>
        <v/>
      </c>
    </row>
    <row r="81" spans="1:7" x14ac:dyDescent="0.25">
      <c r="A81" s="11"/>
      <c r="B81" s="11"/>
      <c r="F81" t="str">
        <f t="shared" si="8"/>
        <v/>
      </c>
    </row>
    <row r="82" spans="1:7" x14ac:dyDescent="0.25">
      <c r="A82" s="3"/>
      <c r="B82" s="3"/>
      <c r="C82" s="3"/>
      <c r="D82" s="3"/>
      <c r="E82" s="3"/>
      <c r="F82" s="3"/>
    </row>
    <row r="84" spans="1:7" x14ac:dyDescent="0.25">
      <c r="A84" s="1" t="s">
        <v>49</v>
      </c>
    </row>
    <row r="85" spans="1:7" x14ac:dyDescent="0.25">
      <c r="A85" t="s">
        <v>2</v>
      </c>
      <c r="B85">
        <f>SUM(G88:G90)</f>
        <v>0</v>
      </c>
    </row>
    <row r="87" spans="1:7" x14ac:dyDescent="0.25">
      <c r="A87" s="12" t="s">
        <v>8</v>
      </c>
      <c r="B87" s="12"/>
      <c r="C87" s="2" t="s">
        <v>30</v>
      </c>
      <c r="D87" s="2" t="s">
        <v>36</v>
      </c>
      <c r="E87" s="2" t="s">
        <v>35</v>
      </c>
      <c r="F87" s="2" t="s">
        <v>48</v>
      </c>
      <c r="G87" s="2" t="s">
        <v>9</v>
      </c>
    </row>
    <row r="88" spans="1:7" x14ac:dyDescent="0.25">
      <c r="A88" s="11"/>
      <c r="B88" s="11"/>
      <c r="G88" t="str">
        <f>IF(ISBLANK(A88), "", IF(D88="Board / Leadership",100,IF(D88="One-Time Project",75,0))*IF(E88="National",1,IF(E88="Local Chapter",0.5,0))*IF(F88="Paid",1,IF(F88="Appointed",1,IF(F88="Volunteer",0.85,0))))</f>
        <v/>
      </c>
    </row>
    <row r="89" spans="1:7" x14ac:dyDescent="0.25">
      <c r="A89" s="11"/>
      <c r="B89" s="11"/>
      <c r="G89" t="str">
        <f t="shared" ref="G89:G90" si="9">IF(ISBLANK(A89), "", IF(D89="Board / Leadership",100,IF(D89="One-Time Project",75,0))*IF(E89="National",1,IF(E89="Local Chapter",0.5,0))*IF(F89="Paid",1,IF(F89="Appointed",1,IF(F89="Volunteer",0.85,0))))</f>
        <v/>
      </c>
    </row>
    <row r="90" spans="1:7" x14ac:dyDescent="0.25">
      <c r="A90" s="11"/>
      <c r="B90" s="11"/>
      <c r="G90" t="str">
        <f t="shared" si="9"/>
        <v/>
      </c>
    </row>
    <row r="91" spans="1:7" x14ac:dyDescent="0.25">
      <c r="A91" s="3"/>
      <c r="B91" s="3"/>
      <c r="C91" s="3"/>
      <c r="D91" s="3"/>
      <c r="E91" s="3"/>
      <c r="F91" s="3"/>
    </row>
    <row r="93" spans="1:7" x14ac:dyDescent="0.25">
      <c r="A93" s="1" t="s">
        <v>50</v>
      </c>
    </row>
    <row r="94" spans="1:7" x14ac:dyDescent="0.25">
      <c r="A94" t="s">
        <v>2</v>
      </c>
      <c r="B94">
        <f>SUM(E97:E99)</f>
        <v>0</v>
      </c>
    </row>
    <row r="96" spans="1:7" x14ac:dyDescent="0.25">
      <c r="A96" s="12" t="s">
        <v>8</v>
      </c>
      <c r="B96" s="12"/>
      <c r="C96" s="2" t="s">
        <v>30</v>
      </c>
      <c r="D96" s="2" t="s">
        <v>35</v>
      </c>
      <c r="E96" s="2" t="s">
        <v>9</v>
      </c>
    </row>
    <row r="97" spans="1:6" x14ac:dyDescent="0.25">
      <c r="A97" s="11"/>
      <c r="B97" s="11"/>
      <c r="E97" t="str">
        <f>IF(ISBLANK(A97), "",IF(D97="National",150,IF(D97="State",125,IF(D97="Local",50,0))))</f>
        <v/>
      </c>
    </row>
    <row r="98" spans="1:6" x14ac:dyDescent="0.25">
      <c r="A98" s="11"/>
      <c r="B98" s="11"/>
      <c r="E98" t="str">
        <f t="shared" ref="E98:E99" si="10">IF(ISBLANK(A98), "",IF(D98="National",150,IF(D98="State",125,IF(D98="Local",50,0))))</f>
        <v/>
      </c>
    </row>
    <row r="99" spans="1:6" x14ac:dyDescent="0.25">
      <c r="A99" s="11"/>
      <c r="B99" s="11"/>
      <c r="E99" t="str">
        <f t="shared" si="10"/>
        <v/>
      </c>
    </row>
    <row r="100" spans="1:6" x14ac:dyDescent="0.25">
      <c r="A100" s="3"/>
      <c r="B100" s="3"/>
      <c r="C100" s="3"/>
      <c r="D100" s="3"/>
      <c r="E100" s="3"/>
      <c r="F100" s="3"/>
    </row>
    <row r="102" spans="1:6" x14ac:dyDescent="0.25">
      <c r="A102" s="1" t="s">
        <v>51</v>
      </c>
    </row>
    <row r="103" spans="1:6" x14ac:dyDescent="0.25">
      <c r="A103" t="s">
        <v>2</v>
      </c>
      <c r="B103">
        <f>SUM(F106:F108)</f>
        <v>0</v>
      </c>
    </row>
    <row r="105" spans="1:6" x14ac:dyDescent="0.25">
      <c r="A105" s="12" t="s">
        <v>8</v>
      </c>
      <c r="B105" s="12"/>
      <c r="C105" s="2" t="s">
        <v>30</v>
      </c>
      <c r="D105" s="2" t="s">
        <v>52</v>
      </c>
      <c r="E105" s="2" t="s">
        <v>48</v>
      </c>
      <c r="F105" s="2" t="s">
        <v>9</v>
      </c>
    </row>
    <row r="106" spans="1:6" x14ac:dyDescent="0.25">
      <c r="A106" s="11"/>
      <c r="B106" s="11"/>
      <c r="F106" t="str">
        <f>IF(ISBLANK(A106), "",IF(D106="Single Event (max 5)",2,IF(D106="Recurring Event (Max 3)",10,IF(D106="Coaching (max 3)",15,0)))*IF(E106="Assistant Coach",0.75,1))</f>
        <v/>
      </c>
    </row>
    <row r="107" spans="1:6" x14ac:dyDescent="0.25">
      <c r="A107" s="11"/>
      <c r="B107" s="11"/>
      <c r="F107" t="str">
        <f t="shared" ref="F107:F108" si="11">IF(ISBLANK(A107), "",IF(D107="Single Event (max 5)",2,IF(D107="Recurring Event (Max 3)",10,IF(D107="Coaching (max 3)",15,0)))*IF(E107="Assistant Coach",0.75,1))</f>
        <v/>
      </c>
    </row>
    <row r="108" spans="1:6" x14ac:dyDescent="0.25">
      <c r="A108" s="11"/>
      <c r="B108" s="11"/>
      <c r="F108" t="str">
        <f t="shared" si="11"/>
        <v/>
      </c>
    </row>
    <row r="109" spans="1:6" x14ac:dyDescent="0.25">
      <c r="A109" s="3"/>
      <c r="B109" s="3"/>
      <c r="C109" s="3"/>
      <c r="D109" s="3"/>
      <c r="E109" s="3"/>
      <c r="F109" s="3"/>
    </row>
    <row r="111" spans="1:6" x14ac:dyDescent="0.25">
      <c r="A111" s="1" t="s">
        <v>53</v>
      </c>
    </row>
    <row r="112" spans="1:6" x14ac:dyDescent="0.25">
      <c r="A112" t="s">
        <v>2</v>
      </c>
      <c r="B112">
        <f>SUM(F115:F117)</f>
        <v>0</v>
      </c>
    </row>
    <row r="114" spans="1:7" x14ac:dyDescent="0.25">
      <c r="A114" s="12" t="s">
        <v>8</v>
      </c>
      <c r="B114" s="12"/>
      <c r="C114" s="2" t="s">
        <v>30</v>
      </c>
      <c r="D114" s="2" t="s">
        <v>54</v>
      </c>
      <c r="E114" s="2" t="s">
        <v>55</v>
      </c>
      <c r="F114" s="2" t="s">
        <v>9</v>
      </c>
    </row>
    <row r="115" spans="1:7" x14ac:dyDescent="0.25">
      <c r="A115" s="11"/>
      <c r="B115" s="11"/>
      <c r="F115" t="str">
        <f>IF(ISBLANK(A115), "",IF(D115="National",25,IF(D115="Regional / State",15,IF(D115="Local",5,0)))*IF(E115="Active Participant",1,IF(E115="Inactive",0.25,1))+IF(E115="Leadership Role",30,0))</f>
        <v/>
      </c>
    </row>
    <row r="116" spans="1:7" x14ac:dyDescent="0.25">
      <c r="A116" s="11"/>
      <c r="B116" s="11"/>
      <c r="F116" t="str">
        <f t="shared" ref="F116:F117" si="12">IF(ISBLANK(A116), "",IF(D116="National",25,IF(D116="Regional / State",15,IF(D116="Local",5,0)))*IF(E116="Active Participant",1,IF(E116="Inactive",0.25,1))+IF(E116="Leadership Role",30,0))</f>
        <v/>
      </c>
    </row>
    <row r="117" spans="1:7" x14ac:dyDescent="0.25">
      <c r="A117" s="11"/>
      <c r="B117" s="11"/>
      <c r="F117" t="str">
        <f t="shared" si="12"/>
        <v/>
      </c>
    </row>
    <row r="118" spans="1:7" x14ac:dyDescent="0.25">
      <c r="A118" s="3"/>
      <c r="B118" s="3"/>
      <c r="C118" s="3"/>
      <c r="D118" s="3"/>
      <c r="E118" s="3"/>
      <c r="F118" s="3"/>
    </row>
    <row r="120" spans="1:7" x14ac:dyDescent="0.25">
      <c r="A120" s="1" t="s">
        <v>56</v>
      </c>
    </row>
    <row r="121" spans="1:7" x14ac:dyDescent="0.25">
      <c r="A121" t="s">
        <v>2</v>
      </c>
      <c r="B121">
        <f>SUM(F124:F126)</f>
        <v>0</v>
      </c>
    </row>
    <row r="123" spans="1:7" x14ac:dyDescent="0.25">
      <c r="A123" s="12" t="s">
        <v>8</v>
      </c>
      <c r="B123" s="12"/>
      <c r="C123" s="2" t="s">
        <v>30</v>
      </c>
      <c r="D123" s="2" t="s">
        <v>57</v>
      </c>
      <c r="E123" s="2" t="s">
        <v>58</v>
      </c>
      <c r="F123" s="2" t="s">
        <v>59</v>
      </c>
      <c r="G123" s="2" t="s">
        <v>9</v>
      </c>
    </row>
    <row r="124" spans="1:7" x14ac:dyDescent="0.25">
      <c r="A124" s="11"/>
      <c r="B124" s="11"/>
      <c r="G124" t="str">
        <f>IF(ISBLANK(A124), "", IF(D124="Leadership Team",100,IF(D124="Working Event",50,0))*IF(E124="National",1,IF(E124="State",0.5,IF(E124="Local",0.25,0)))*IF(F124="Active Participant",1,0.25))</f>
        <v/>
      </c>
    </row>
    <row r="125" spans="1:7" x14ac:dyDescent="0.25">
      <c r="A125" s="11"/>
      <c r="B125" s="11"/>
    </row>
    <row r="126" spans="1:7" x14ac:dyDescent="0.25">
      <c r="A126" s="11"/>
      <c r="B126" s="11"/>
    </row>
    <row r="127" spans="1:7" x14ac:dyDescent="0.25">
      <c r="A127" s="3"/>
      <c r="B127" s="3"/>
      <c r="C127" s="3"/>
      <c r="D127" s="3"/>
      <c r="E127" s="3"/>
      <c r="F127" s="3"/>
    </row>
    <row r="129" spans="1:7" x14ac:dyDescent="0.25">
      <c r="A129" s="1" t="s">
        <v>60</v>
      </c>
    </row>
    <row r="130" spans="1:7" x14ac:dyDescent="0.25">
      <c r="A130" t="s">
        <v>2</v>
      </c>
      <c r="B130">
        <f>SUM(F133:F135)</f>
        <v>0</v>
      </c>
    </row>
    <row r="132" spans="1:7" x14ac:dyDescent="0.25">
      <c r="A132" s="12" t="s">
        <v>8</v>
      </c>
      <c r="B132" s="12"/>
      <c r="C132" s="2" t="s">
        <v>30</v>
      </c>
      <c r="D132" s="2" t="s">
        <v>61</v>
      </c>
      <c r="E132" s="2" t="s">
        <v>62</v>
      </c>
      <c r="F132" s="2" t="s">
        <v>9</v>
      </c>
    </row>
    <row r="133" spans="1:7" x14ac:dyDescent="0.25">
      <c r="A133" s="11"/>
      <c r="B133" s="11"/>
      <c r="F133" t="str">
        <f>IF(ISBLANK(A133), "", IF(D133="Chair / Organizer",100,IF(D133="Reviewer",75,0))*IF(E133="National",1,IF(E133="Regional / State",0.75,IF(E133="Local",0.25,0))))</f>
        <v/>
      </c>
    </row>
    <row r="134" spans="1:7" x14ac:dyDescent="0.25">
      <c r="A134" s="11"/>
      <c r="B134" s="11"/>
      <c r="F134" t="str">
        <f t="shared" ref="F134:F135" si="13">IF(ISBLANK(A134), "", IF(D134="Chair / Organizer",100,IF(D134="Reviewer",75,0))*IF(E134="National",1,IF(E134="Regional / State",0.75,IF(E134="Local",0.25,0))))</f>
        <v/>
      </c>
    </row>
    <row r="135" spans="1:7" x14ac:dyDescent="0.25">
      <c r="A135" s="11"/>
      <c r="B135" s="11"/>
      <c r="F135" t="str">
        <f t="shared" si="13"/>
        <v/>
      </c>
    </row>
    <row r="136" spans="1:7" x14ac:dyDescent="0.25">
      <c r="A136" s="3"/>
      <c r="B136" s="3"/>
      <c r="C136" s="3"/>
      <c r="D136" s="3"/>
      <c r="E136" s="3"/>
      <c r="F136" s="3"/>
    </row>
    <row r="138" spans="1:7" x14ac:dyDescent="0.25">
      <c r="A138" s="1" t="s">
        <v>63</v>
      </c>
    </row>
    <row r="139" spans="1:7" x14ac:dyDescent="0.25">
      <c r="A139" t="s">
        <v>2</v>
      </c>
      <c r="B139">
        <f>SUM(G142:G144)</f>
        <v>0</v>
      </c>
    </row>
    <row r="141" spans="1:7" x14ac:dyDescent="0.25">
      <c r="A141" s="12" t="s">
        <v>8</v>
      </c>
      <c r="B141" s="12"/>
      <c r="C141" s="2" t="s">
        <v>30</v>
      </c>
      <c r="D141" s="2" t="s">
        <v>61</v>
      </c>
      <c r="E141" s="2" t="s">
        <v>62</v>
      </c>
      <c r="F141" s="2" t="s">
        <v>64</v>
      </c>
      <c r="G141" s="2" t="s">
        <v>9</v>
      </c>
    </row>
    <row r="142" spans="1:7" x14ac:dyDescent="0.25">
      <c r="A142" s="11"/>
      <c r="B142" s="11"/>
      <c r="G142" t="str">
        <f>IF(ISBLANK(A142), "", (IF(D142="Chair / Organizer",100,IF(D142="Reviewer",75,0))*IF(E142="National",1,IF(E142="Regional / State",0.75,IF(E142="Local",0.25,0))))+IF(F142="Yes",300,0))</f>
        <v/>
      </c>
    </row>
    <row r="143" spans="1:7" x14ac:dyDescent="0.25">
      <c r="A143" s="11"/>
      <c r="B143" s="11"/>
      <c r="G143" t="str">
        <f t="shared" ref="G143:G144" si="14">IF(ISBLANK(A143), "", (IF(D143="Chair / Organizer",100,IF(D143="Reviewer",75,0))*IF(E143="National",1,IF(E143="Regional / State",0.75,IF(E143="Local",0.25,0))))+IF(F143="Yes",300,0))</f>
        <v/>
      </c>
    </row>
    <row r="144" spans="1:7" x14ac:dyDescent="0.25">
      <c r="A144" s="11"/>
      <c r="B144" s="11"/>
      <c r="G144" t="str">
        <f t="shared" si="14"/>
        <v/>
      </c>
    </row>
    <row r="145" spans="1:6" x14ac:dyDescent="0.25">
      <c r="A145" s="3"/>
      <c r="B145" s="3"/>
      <c r="C145" s="3"/>
      <c r="D145" s="3"/>
      <c r="E145" s="3"/>
      <c r="F145" s="3"/>
    </row>
  </sheetData>
  <mergeCells count="60">
    <mergeCell ref="A6:B6"/>
    <mergeCell ref="A7:B7"/>
    <mergeCell ref="A8:B8"/>
    <mergeCell ref="A9:B9"/>
    <mergeCell ref="A16:B16"/>
    <mergeCell ref="A15:B15"/>
    <mergeCell ref="A25:B25"/>
    <mergeCell ref="A26:B26"/>
    <mergeCell ref="A27:B27"/>
    <mergeCell ref="A34:B34"/>
    <mergeCell ref="A35:B35"/>
    <mergeCell ref="A17:B17"/>
    <mergeCell ref="A71:B71"/>
    <mergeCell ref="A54:B54"/>
    <mergeCell ref="A51:B51"/>
    <mergeCell ref="A33:B33"/>
    <mergeCell ref="A24:B24"/>
    <mergeCell ref="A61:B61"/>
    <mergeCell ref="A62:B62"/>
    <mergeCell ref="A63:B63"/>
    <mergeCell ref="A69:B69"/>
    <mergeCell ref="A70:B70"/>
    <mergeCell ref="A60:B60"/>
    <mergeCell ref="A36:B36"/>
    <mergeCell ref="A52:B52"/>
    <mergeCell ref="A53:B53"/>
    <mergeCell ref="A18:B18"/>
    <mergeCell ref="A98:B98"/>
    <mergeCell ref="A72:B72"/>
    <mergeCell ref="A78:B78"/>
    <mergeCell ref="A79:B79"/>
    <mergeCell ref="A80:B80"/>
    <mergeCell ref="A81:B81"/>
    <mergeCell ref="A87:B87"/>
    <mergeCell ref="A88:B88"/>
    <mergeCell ref="A89:B89"/>
    <mergeCell ref="A90:B90"/>
    <mergeCell ref="A96:B96"/>
    <mergeCell ref="A97:B97"/>
    <mergeCell ref="A125:B125"/>
    <mergeCell ref="A99:B99"/>
    <mergeCell ref="A105:B105"/>
    <mergeCell ref="A106:B106"/>
    <mergeCell ref="A107:B107"/>
    <mergeCell ref="A108:B108"/>
    <mergeCell ref="A114:B114"/>
    <mergeCell ref="A115:B115"/>
    <mergeCell ref="A116:B116"/>
    <mergeCell ref="A117:B117"/>
    <mergeCell ref="A123:B123"/>
    <mergeCell ref="A124:B124"/>
    <mergeCell ref="A142:B142"/>
    <mergeCell ref="A143:B143"/>
    <mergeCell ref="A144:B144"/>
    <mergeCell ref="A126:B126"/>
    <mergeCell ref="A132:B132"/>
    <mergeCell ref="A133:B133"/>
    <mergeCell ref="A134:B134"/>
    <mergeCell ref="A135:B135"/>
    <mergeCell ref="A141:B141"/>
  </mergeCells>
  <dataValidations count="30">
    <dataValidation type="list" allowBlank="1" showInputMessage="1" showErrorMessage="1" sqref="E9 E18" xr:uid="{00000000-0002-0000-0200-000000000000}">
      <formula1>"Peer-Review, Editor / Invite, Self-Published"</formula1>
    </dataValidation>
    <dataValidation type="list" allowBlank="1" showInputMessage="1" showErrorMessage="1" sqref="D117 D9 D18 D27 D144 D36 D126 D63 D72 D81 D90 D108" xr:uid="{00000000-0002-0000-0200-000001000000}">
      <formula1>"Book,Book Chapter,Journal,Conference Proceedings"</formula1>
    </dataValidation>
    <dataValidation type="list" allowBlank="1" showInputMessage="1" showErrorMessage="1" sqref="D7:D8" xr:uid="{00000000-0002-0000-0200-000002000000}">
      <formula1>"University,Faculty Senate,Senate Sub-Cmt,College/Dept.,Board of Trustees"</formula1>
    </dataValidation>
    <dataValidation type="list" allowBlank="1" showInputMessage="1" showErrorMessage="1" sqref="E8 E17" xr:uid="{00000000-0002-0000-0200-000003000000}">
      <formula1>"Presiding Officer / Chair,Other Leadership,Active Participant,Inactive"</formula1>
    </dataValidation>
    <dataValidation type="list" allowBlank="1" showInputMessage="1" showErrorMessage="1" sqref="D16:D17" xr:uid="{00000000-0002-0000-0200-000004000000}">
      <formula1>"University,College/Dept.,Search Committee"</formula1>
    </dataValidation>
    <dataValidation type="list" allowBlank="1" showInputMessage="1" showErrorMessage="1" sqref="D25:D26" xr:uid="{00000000-0002-0000-0200-000005000000}">
      <formula1>"Dean / VP,Dept. Chair,University Director,Program Lead,Special Proj. Lead"</formula1>
    </dataValidation>
    <dataValidation type="list" allowBlank="1" showInputMessage="1" showErrorMessage="1" sqref="D34:D35" xr:uid="{00000000-0002-0000-0200-000006000000}">
      <formula1>"University,College,Program Specific"</formula1>
    </dataValidation>
    <dataValidation type="list" allowBlank="1" showInputMessage="1" showErrorMessage="1" sqref="E35" xr:uid="{00000000-0002-0000-0200-000007000000}">
      <formula1>"Chair,Chair - Ind. Portion,Active Participant,Inactive"</formula1>
    </dataValidation>
    <dataValidation type="list" allowBlank="1" showInputMessage="1" showErrorMessage="1" sqref="D52:D54" xr:uid="{00000000-0002-0000-0200-000008000000}">
      <formula1>"University,College,Dept.,Individual Assistance"</formula1>
    </dataValidation>
    <dataValidation type="list" allowBlank="1" showInputMessage="1" showErrorMessage="1" sqref="D61:D62" xr:uid="{00000000-0002-0000-0200-000009000000}">
      <formula1>"National,Local"</formula1>
    </dataValidation>
    <dataValidation type="list" allowBlank="1" showInputMessage="1" showErrorMessage="1" sqref="D70:D71" xr:uid="{00000000-0002-0000-0200-00000A000000}">
      <formula1>"Formal Student Organization,Single Event (Max 5 Events)"</formula1>
    </dataValidation>
    <dataValidation type="list" allowBlank="1" showInputMessage="1" showErrorMessage="1" sqref="E70:E71" xr:uid="{00000000-0002-0000-0200-00000B000000}">
      <formula1>"Club Sponsor on Record,Club Co-Sponsor,Active Club Member,Event Attendee"</formula1>
    </dataValidation>
    <dataValidation type="whole" operator="greaterThan" allowBlank="1" showInputMessage="1" showErrorMessage="1" sqref="D79:D80" xr:uid="{00000000-0002-0000-0200-00000C000000}">
      <formula1>0</formula1>
    </dataValidation>
    <dataValidation type="list" allowBlank="1" showInputMessage="1" showErrorMessage="1" sqref="E79:E80" xr:uid="{00000000-0002-0000-0200-00000D000000}">
      <formula1>"Yes - Under 25 Miles,Yes - 25 Miles or More,Main Campus"</formula1>
    </dataValidation>
    <dataValidation type="list" allowBlank="1" showInputMessage="1" showErrorMessage="1" sqref="E88:E89" xr:uid="{00000000-0002-0000-0200-00000E000000}">
      <formula1>"National,Local Chapter"</formula1>
    </dataValidation>
    <dataValidation type="list" allowBlank="1" showInputMessage="1" showErrorMessage="1" sqref="D88:D89" xr:uid="{00000000-0002-0000-0200-00000F000000}">
      <formula1>"Board / Leadership,One-Time Project"</formula1>
    </dataValidation>
    <dataValidation type="list" allowBlank="1" showInputMessage="1" showErrorMessage="1" sqref="F88:F89" xr:uid="{00000000-0002-0000-0200-000010000000}">
      <formula1>"Paid,Appointed,Volunteer"</formula1>
    </dataValidation>
    <dataValidation type="list" allowBlank="1" showInputMessage="1" showErrorMessage="1" sqref="D97:D98 E124:E125" xr:uid="{00000000-0002-0000-0200-000011000000}">
      <formula1>"National,State,Local"</formula1>
    </dataValidation>
    <dataValidation type="list" allowBlank="1" showInputMessage="1" showErrorMessage="1" sqref="D106:D107" xr:uid="{00000000-0002-0000-0200-000012000000}">
      <formula1>"Single Event (max 5),Recurring Event (max 3),Coaching (max 3)"</formula1>
    </dataValidation>
    <dataValidation type="list" allowBlank="1" showInputMessage="1" showErrorMessage="1" sqref="E106:E107" xr:uid="{00000000-0002-0000-0200-000013000000}">
      <formula1>"Volunteer,Coach,Assistant Coach"</formula1>
    </dataValidation>
    <dataValidation type="list" allowBlank="1" showInputMessage="1" showErrorMessage="1" sqref="D115:D116 E133:E135 E142:E143" xr:uid="{00000000-0002-0000-0200-000014000000}">
      <formula1>"National,Regional / State,Local"</formula1>
    </dataValidation>
    <dataValidation type="list" allowBlank="1" showInputMessage="1" showErrorMessage="1" sqref="D124:D125" xr:uid="{00000000-0002-0000-0200-000015000000}">
      <formula1>"Leadership Team,Working Event"</formula1>
    </dataValidation>
    <dataValidation type="list" allowBlank="1" showInputMessage="1" showErrorMessage="1" sqref="D133:D135 D142:D143" xr:uid="{00000000-0002-0000-0200-000017000000}">
      <formula1>"Chair / Organizer,Reviewer"</formula1>
    </dataValidation>
    <dataValidation type="list" allowBlank="1" showInputMessage="1" showErrorMessage="1" sqref="F142:F143" xr:uid="{00000000-0002-0000-0200-000018000000}">
      <formula1>"Yes,No"</formula1>
    </dataValidation>
    <dataValidation type="list" allowBlank="1" showInputMessage="1" showErrorMessage="1" sqref="E116" xr:uid="{00000000-0002-0000-0200-000019000000}">
      <formula1>"Leadership Role,Active Participant,Inactive"</formula1>
    </dataValidation>
    <dataValidation type="list" allowBlank="1" showInputMessage="1" showErrorMessage="1" sqref="C43:C44" xr:uid="{F73ECE59-EB9A-4BF8-A65D-1146F5B8B823}">
      <formula1>"Leading Event,Mentee Letter"</formula1>
    </dataValidation>
    <dataValidation type="list" allowBlank="1" showInputMessage="1" showErrorMessage="1" promptTitle="Determination Made by Committee" prompt="For this area, the committee will review your documentation to determine if you were an Active Participant on the Committee / Task Force.  All or Nothing points will be allotted in this area based on the committee's determination." sqref="E7 E16" xr:uid="{630A6DFC-C01D-43AC-AE55-E0DE62ABF239}">
      <formula1>"Presiding Officer / Chair,Other Leadership,Active Participant,Inactive"</formula1>
    </dataValidation>
    <dataValidation type="list" allowBlank="1" showInputMessage="1" showErrorMessage="1" promptTitle="Determination Made by Committee" prompt="For this area, the committee will review your documentation to determine if you were an Active Participant on the Reporting Team.  All or Nothing points will be allotted in this area based on the committee's determination." sqref="E34" xr:uid="{2126F95E-5249-47F2-86F3-2CAC8D727A00}">
      <formula1>"Chair,Chair - Ind. Portion,Active Participant,Inactive"</formula1>
    </dataValidation>
    <dataValidation type="list" allowBlank="1" showInputMessage="1" showErrorMessage="1" promptTitle="Determination Made by Committee" prompt="For this area, the committee will review your documentation to determine if you were an Active Participant on the Reporting Team.  All or Nothing points will be allotted in this area based on the committee's determination." sqref="E115" xr:uid="{6BCD397E-E27F-4F2E-A6FC-FF6B598E1DD9}">
      <formula1>"Leadership Role,Active Participant,Inactive"</formula1>
    </dataValidation>
    <dataValidation type="list" allowBlank="1" showInputMessage="1" showErrorMessage="1" promptTitle="Determination Made by Committee" prompt="For this area, the committee will review your documentation to determine if you were an Active Participant on the Reporting Team.  All or Nothing points will be allotted in this area based on the committee's determination." sqref="F124:F126" xr:uid="{C01A7D7D-1745-4A55-9C22-93B3E16638C5}">
      <formula1>"Active Participant,Inactive"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Teaching Effectiveness</vt:lpstr>
      <vt:lpstr>Professional Effectiveness</vt:lpstr>
      <vt:lpstr>Scholarly</vt:lpstr>
      <vt:lpstr>Service</vt:lpstr>
    </vt:vector>
  </TitlesOfParts>
  <Company>Athens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Jackie Gooch</cp:lastModifiedBy>
  <cp:lastPrinted>2024-02-11T16:03:25Z</cp:lastPrinted>
  <dcterms:created xsi:type="dcterms:W3CDTF">2024-01-11T15:27:41Z</dcterms:created>
  <dcterms:modified xsi:type="dcterms:W3CDTF">2025-08-18T18:21:09Z</dcterms:modified>
</cp:coreProperties>
</file>